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Dashboard" sheetId="1" state="visible" r:id="rId1"/>
    <sheet xmlns:r="http://schemas.openxmlformats.org/officeDocument/2006/relationships" name="Food Inventory" sheetId="2" state="visible" r:id="rId2"/>
    <sheet xmlns:r="http://schemas.openxmlformats.org/officeDocument/2006/relationships" name="Non-Food Gear" sheetId="3" state="visible" r:id="rId3"/>
    <sheet xmlns:r="http://schemas.openxmlformats.org/officeDocument/2006/relationships" name="Water" sheetId="4" state="visible" r:id="rId4"/>
    <sheet xmlns:r="http://schemas.openxmlformats.org/officeDocument/2006/relationships" name="Rotation Schedule" sheetId="5" state="visible" r:id="rId5"/>
    <sheet xmlns:r="http://schemas.openxmlformats.org/officeDocument/2006/relationships" name="Post-Storm Restock" sheetId="6" state="visible" r:id="rId6"/>
  </sheets>
  <definedNames>
    <definedName name="_xlnm._FilterDatabase" localSheetId="1" hidden="1">'Food Inventory'!$A$6:$S$48</definedName>
    <definedName name="_xlnm._FilterDatabase" localSheetId="2" hidden="1">'Non-Food Gear'!$A$5:$O$160</definedName>
  </definedNames>
  <calcPr calcId="124519" fullCalcOnLoad="1" refMode="A1" iterate="0" iterateCount="100" iterateDelta="0.0001"/>
</workbook>
</file>

<file path=xl/styles.xml><?xml version="1.0" encoding="utf-8"?>
<styleSheet xmlns="http://schemas.openxmlformats.org/spreadsheetml/2006/main">
  <numFmts count="4">
    <numFmt numFmtId="164" formatCode="\$#,##0"/>
    <numFmt numFmtId="165" formatCode="0.0"/>
    <numFmt numFmtId="166" formatCode="yyyy\-mm\-dd"/>
    <numFmt numFmtId="167" formatCode="\$#,##0.00"/>
  </numFmts>
  <fonts count="15">
    <font>
      <name val="Calibri"/>
      <charset val="1"/>
      <family val="2"/>
      <color theme="1"/>
      <sz val="11"/>
    </font>
    <font>
      <name val="Arial"/>
      <family val="0"/>
      <sz val="10"/>
    </font>
    <font>
      <name val="Arial"/>
      <family val="0"/>
      <sz val="10"/>
    </font>
    <font>
      <name val="Arial"/>
      <family val="0"/>
      <sz val="10"/>
    </font>
    <font>
      <name val="Arial"/>
      <charset val="1"/>
      <family val="0"/>
      <b val="1"/>
      <color rgb="FF1F3864"/>
      <sz val="16"/>
    </font>
    <font>
      <name val="Arial"/>
      <charset val="1"/>
      <family val="0"/>
      <i val="1"/>
      <color rgb="FF555555"/>
      <sz val="11"/>
    </font>
    <font>
      <name val="Arial"/>
      <charset val="1"/>
      <family val="0"/>
      <i val="1"/>
      <color rgb="FF555555"/>
      <sz val="9"/>
    </font>
    <font>
      <name val="Arial"/>
      <charset val="1"/>
      <family val="0"/>
      <b val="1"/>
      <color rgb="FFFFFFFF"/>
      <sz val="11"/>
    </font>
    <font>
      <name val="Arial"/>
      <charset val="1"/>
      <family val="0"/>
      <sz val="10"/>
    </font>
    <font>
      <name val="Arial"/>
      <charset val="1"/>
      <family val="0"/>
      <b val="1"/>
      <sz val="10"/>
    </font>
    <font>
      <name val="Arial"/>
      <charset val="1"/>
      <family val="0"/>
      <b val="1"/>
      <color rgb="FF9C0006"/>
      <sz val="10"/>
    </font>
    <font>
      <name val="Arial"/>
      <charset val="1"/>
      <family val="0"/>
      <b val="1"/>
      <color rgb="FF1F3864"/>
      <sz val="14"/>
    </font>
    <font>
      <name val="Arial"/>
      <charset val="1"/>
      <family val="0"/>
      <b val="1"/>
      <color rgb="FF9C0006"/>
      <sz val="9"/>
    </font>
    <font>
      <name val="Arial"/>
      <charset val="1"/>
      <family val="0"/>
      <b val="1"/>
      <color rgb="FFFFFFFF"/>
      <sz val="10"/>
    </font>
    <font>
      <name val="Arial"/>
      <charset val="1"/>
      <family val="0"/>
      <color rgb="FF0000FF"/>
      <sz val="10"/>
    </font>
  </fonts>
  <fills count="5">
    <fill>
      <patternFill/>
    </fill>
    <fill>
      <patternFill patternType="gray125"/>
    </fill>
    <fill>
      <patternFill patternType="solid">
        <fgColor rgb="FF1F3864"/>
        <bgColor rgb="FF333333"/>
      </patternFill>
    </fill>
    <fill>
      <patternFill patternType="solid">
        <fgColor rgb="FFFFFF00"/>
        <bgColor rgb="FFFFFF00"/>
      </patternFill>
    </fill>
    <fill>
      <patternFill patternType="solid">
        <fgColor rgb="FFF2F2F2"/>
        <bgColor rgb="FFFFFFFF"/>
      </patternFill>
    </fill>
  </fills>
  <borders count="6">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4">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2" borderId="1" applyAlignment="1" pivotButton="0" quotePrefix="0" xfId="0">
      <alignment horizontal="general" vertical="bottom"/>
    </xf>
    <xf numFmtId="0" fontId="0" fillId="2" borderId="1" applyAlignment="1" pivotButton="0" quotePrefix="0" xfId="0">
      <alignment horizontal="general" vertical="bottom"/>
    </xf>
    <xf numFmtId="0" fontId="8" fillId="0" borderId="0" applyAlignment="1" pivotButton="0" quotePrefix="0" xfId="0">
      <alignment horizontal="general" vertical="bottom"/>
    </xf>
    <xf numFmtId="0" fontId="8" fillId="0" borderId="1" applyAlignment="1" pivotButton="0" quotePrefix="0" xfId="0">
      <alignment horizontal="general" vertical="bottom"/>
    </xf>
    <xf numFmtId="1" fontId="8" fillId="0" borderId="1" applyAlignment="1" pivotButton="0" quotePrefix="0" xfId="0">
      <alignment horizontal="general" vertical="bottom"/>
    </xf>
    <xf numFmtId="0" fontId="0" fillId="0" borderId="1" applyAlignment="1" pivotButton="0" quotePrefix="0" xfId="0">
      <alignment horizontal="general" vertical="bottom"/>
    </xf>
    <xf numFmtId="0" fontId="6" fillId="0" borderId="1" applyAlignment="1" pivotButton="0" quotePrefix="0" xfId="0">
      <alignment horizontal="general" vertical="bottom"/>
    </xf>
    <xf numFmtId="164" fontId="8" fillId="0" borderId="1" applyAlignment="1" pivotButton="0" quotePrefix="0" xfId="0">
      <alignment horizontal="general" vertical="bottom"/>
    </xf>
    <xf numFmtId="0" fontId="9" fillId="0" borderId="1" applyAlignment="1" pivotButton="0" quotePrefix="0" xfId="0">
      <alignment horizontal="general" vertical="bottom"/>
    </xf>
    <xf numFmtId="164" fontId="9" fillId="0" borderId="1" applyAlignment="1" pivotButton="0" quotePrefix="0" xfId="0">
      <alignment horizontal="general" vertical="bottom"/>
    </xf>
    <xf numFmtId="165" fontId="8" fillId="0" borderId="1" applyAlignment="1" pivotButton="0" quotePrefix="0" xfId="0">
      <alignment horizontal="general" vertical="bottom"/>
    </xf>
    <xf numFmtId="165" fontId="9" fillId="0" borderId="1" applyAlignment="1" pivotButton="0" quotePrefix="0" xfId="0">
      <alignment horizontal="general" vertical="bottom"/>
    </xf>
    <xf numFmtId="3" fontId="8" fillId="0" borderId="1" applyAlignment="1" pivotButton="0" quotePrefix="0" xfId="0">
      <alignment horizontal="general" vertical="bottom"/>
    </xf>
    <xf numFmtId="0" fontId="10" fillId="0" borderId="1" applyAlignment="1" pivotButton="0" quotePrefix="0" xfId="0">
      <alignment horizontal="general" vertical="bottom"/>
    </xf>
    <xf numFmtId="0" fontId="11" fillId="0" borderId="0" applyAlignment="1" pivotButton="0" quotePrefix="0" xfId="0">
      <alignment horizontal="general" vertical="bottom"/>
    </xf>
    <xf numFmtId="0" fontId="12" fillId="0" borderId="0" applyAlignment="1" pivotButton="0" quotePrefix="0" xfId="0">
      <alignment horizontal="general" vertical="bottom"/>
    </xf>
    <xf numFmtId="0" fontId="13" fillId="2" borderId="1" applyAlignment="1" pivotButton="0" quotePrefix="0" xfId="0">
      <alignment horizontal="center" vertical="center" wrapText="1"/>
    </xf>
    <xf numFmtId="0" fontId="14" fillId="3" borderId="1" applyAlignment="1" pivotButton="0" quotePrefix="0" xfId="0">
      <alignment horizontal="general" vertical="bottom"/>
    </xf>
    <xf numFmtId="166" fontId="14" fillId="3" borderId="1" applyAlignment="1" pivotButton="0" quotePrefix="0" xfId="0">
      <alignment horizontal="general" vertical="bottom"/>
    </xf>
    <xf numFmtId="166" fontId="14" fillId="0" borderId="1" applyAlignment="1" pivotButton="0" quotePrefix="0" xfId="0">
      <alignment horizontal="general" vertical="bottom"/>
    </xf>
    <xf numFmtId="166" fontId="8" fillId="0" borderId="1" applyAlignment="1" pivotButton="0" quotePrefix="0" xfId="0">
      <alignment horizontal="general" vertical="bottom"/>
    </xf>
    <xf numFmtId="167" fontId="8" fillId="0" borderId="1" applyAlignment="1" pivotButton="0" quotePrefix="0" xfId="0">
      <alignment horizontal="general" vertical="bottom"/>
    </xf>
    <xf numFmtId="0" fontId="8" fillId="4" borderId="1" applyAlignment="1" pivotButton="0" quotePrefix="0" xfId="0">
      <alignment horizontal="general" vertical="bottom"/>
    </xf>
    <xf numFmtId="166" fontId="14" fillId="4" borderId="1" applyAlignment="1" pivotButton="0" quotePrefix="0" xfId="0">
      <alignment horizontal="general" vertical="bottom"/>
    </xf>
    <xf numFmtId="166" fontId="8" fillId="4" borderId="1" applyAlignment="1" pivotButton="0" quotePrefix="0" xfId="0">
      <alignment horizontal="general" vertical="bottom"/>
    </xf>
    <xf numFmtId="0" fontId="9" fillId="4" borderId="1" applyAlignment="1" pivotButton="0" quotePrefix="0" xfId="0">
      <alignment horizontal="general" vertical="bottom"/>
    </xf>
    <xf numFmtId="167" fontId="8" fillId="4" borderId="1" applyAlignment="1" pivotButton="0" quotePrefix="0" xfId="0">
      <alignment horizontal="general" vertical="bottom"/>
    </xf>
    <xf numFmtId="0" fontId="9" fillId="0" borderId="0" applyAlignment="1" pivotButton="0" quotePrefix="0" xfId="0">
      <alignment horizontal="general" vertical="bottom"/>
    </xf>
    <xf numFmtId="164" fontId="9" fillId="0" borderId="0" applyAlignment="1" pivotButton="0" quotePrefix="0" xfId="0">
      <alignment horizontal="general" vertical="bottom"/>
    </xf>
    <xf numFmtId="0" fontId="8" fillId="0" borderId="0" applyAlignment="1" pivotButton="0" quotePrefix="0" xfId="0">
      <alignment horizontal="general" vertical="bottom"/>
    </xf>
    <xf numFmtId="9" fontId="9" fillId="0" borderId="0" applyAlignment="1" pivotButton="0" quotePrefix="0" xfId="0">
      <alignment horizontal="general" vertical="bottom"/>
    </xf>
    <xf numFmtId="0" fontId="14" fillId="0" borderId="1"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0" fontId="7" fillId="2" borderId="1" applyAlignment="1" pivotButton="0" quotePrefix="0" xfId="0">
      <alignment horizontal="general" vertical="bottom"/>
    </xf>
    <xf numFmtId="0" fontId="0" fillId="2" borderId="1" applyAlignment="1" pivotButton="0" quotePrefix="0" xfId="0">
      <alignment horizontal="general" vertical="bottom"/>
    </xf>
    <xf numFmtId="0" fontId="8" fillId="0" borderId="0" applyAlignment="1" pivotButton="0" quotePrefix="0" xfId="0">
      <alignment horizontal="general" vertical="bottom"/>
    </xf>
    <xf numFmtId="0" fontId="8" fillId="0" borderId="1" applyAlignment="1" pivotButton="0" quotePrefix="0" xfId="0">
      <alignment horizontal="general" vertical="bottom"/>
    </xf>
    <xf numFmtId="1" fontId="8" fillId="0" borderId="1" applyAlignment="1" pivotButton="0" quotePrefix="0" xfId="0">
      <alignment horizontal="general" vertical="bottom"/>
    </xf>
    <xf numFmtId="0" fontId="0" fillId="0" borderId="1" applyAlignment="1" pivotButton="0" quotePrefix="0" xfId="0">
      <alignment horizontal="general" vertical="bottom"/>
    </xf>
    <xf numFmtId="0" fontId="6" fillId="0" borderId="1" applyAlignment="1" pivotButton="0" quotePrefix="0" xfId="0">
      <alignment horizontal="general" vertical="bottom"/>
    </xf>
    <xf numFmtId="164" fontId="8" fillId="0" borderId="1" applyAlignment="1" pivotButton="0" quotePrefix="0" xfId="0">
      <alignment horizontal="general" vertical="bottom"/>
    </xf>
    <xf numFmtId="0" fontId="9" fillId="0" borderId="1" applyAlignment="1" pivotButton="0" quotePrefix="0" xfId="0">
      <alignment horizontal="general" vertical="bottom"/>
    </xf>
    <xf numFmtId="164" fontId="9" fillId="0" borderId="1" applyAlignment="1" pivotButton="0" quotePrefix="0" xfId="0">
      <alignment horizontal="general" vertical="bottom"/>
    </xf>
    <xf numFmtId="165" fontId="8" fillId="0" borderId="1" applyAlignment="1" pivotButton="0" quotePrefix="0" xfId="0">
      <alignment horizontal="general" vertical="bottom"/>
    </xf>
    <xf numFmtId="165" fontId="9" fillId="0" borderId="1" applyAlignment="1" pivotButton="0" quotePrefix="0" xfId="0">
      <alignment horizontal="general" vertical="bottom"/>
    </xf>
    <xf numFmtId="3" fontId="8" fillId="0" borderId="1" applyAlignment="1" pivotButton="0" quotePrefix="0" xfId="0">
      <alignment horizontal="general" vertical="bottom"/>
    </xf>
    <xf numFmtId="0" fontId="10" fillId="0" borderId="1" applyAlignment="1" pivotButton="0" quotePrefix="0" xfId="0">
      <alignment horizontal="general" vertical="bottom"/>
    </xf>
    <xf numFmtId="0" fontId="0" fillId="0" borderId="4" pivotButton="0" quotePrefix="0" xfId="0"/>
    <xf numFmtId="0" fontId="0" fillId="0" borderId="5" pivotButton="0" quotePrefix="0" xfId="0"/>
    <xf numFmtId="0" fontId="11" fillId="0" borderId="0" applyAlignment="1" pivotButton="0" quotePrefix="0" xfId="0">
      <alignment horizontal="general" vertical="bottom"/>
    </xf>
    <xf numFmtId="0" fontId="12" fillId="0" borderId="0" applyAlignment="1" pivotButton="0" quotePrefix="0" xfId="0">
      <alignment horizontal="general" vertical="bottom"/>
    </xf>
    <xf numFmtId="0" fontId="13" fillId="2" borderId="1" applyAlignment="1" pivotButton="0" quotePrefix="0" xfId="0">
      <alignment horizontal="center" vertical="center" wrapText="1"/>
    </xf>
    <xf numFmtId="0" fontId="14" fillId="3" borderId="1" applyAlignment="1" pivotButton="0" quotePrefix="0" xfId="0">
      <alignment horizontal="general" vertical="bottom"/>
    </xf>
    <xf numFmtId="166" fontId="14" fillId="3" borderId="1" applyAlignment="1" pivotButton="0" quotePrefix="0" xfId="0">
      <alignment horizontal="general" vertical="bottom"/>
    </xf>
    <xf numFmtId="166" fontId="14" fillId="0" borderId="1" applyAlignment="1" pivotButton="0" quotePrefix="0" xfId="0">
      <alignment horizontal="general" vertical="bottom"/>
    </xf>
    <xf numFmtId="166" fontId="8" fillId="0" borderId="1" applyAlignment="1" pivotButton="0" quotePrefix="0" xfId="0">
      <alignment horizontal="general" vertical="bottom"/>
    </xf>
    <xf numFmtId="167" fontId="8" fillId="0" borderId="1" applyAlignment="1" pivotButton="0" quotePrefix="0" xfId="0">
      <alignment horizontal="general" vertical="bottom"/>
    </xf>
    <xf numFmtId="0" fontId="8" fillId="4" borderId="1" applyAlignment="1" pivotButton="0" quotePrefix="0" xfId="0">
      <alignment horizontal="general" vertical="bottom"/>
    </xf>
    <xf numFmtId="166" fontId="14" fillId="4" borderId="1" applyAlignment="1" pivotButton="0" quotePrefix="0" xfId="0">
      <alignment horizontal="general" vertical="bottom"/>
    </xf>
    <xf numFmtId="166" fontId="8" fillId="4" borderId="1" applyAlignment="1" pivotButton="0" quotePrefix="0" xfId="0">
      <alignment horizontal="general" vertical="bottom"/>
    </xf>
    <xf numFmtId="0" fontId="9" fillId="4" borderId="1" applyAlignment="1" pivotButton="0" quotePrefix="0" xfId="0">
      <alignment horizontal="general" vertical="bottom"/>
    </xf>
    <xf numFmtId="167" fontId="8" fillId="4" borderId="1" applyAlignment="1" pivotButton="0" quotePrefix="0" xfId="0">
      <alignment horizontal="general" vertical="bottom"/>
    </xf>
    <xf numFmtId="0" fontId="9" fillId="0" borderId="0" applyAlignment="1" pivotButton="0" quotePrefix="0" xfId="0">
      <alignment horizontal="general" vertical="bottom"/>
    </xf>
    <xf numFmtId="164" fontId="9" fillId="0" borderId="0" applyAlignment="1" pivotButton="0" quotePrefix="0" xfId="0">
      <alignment horizontal="general" vertical="bottom"/>
    </xf>
    <xf numFmtId="9" fontId="9" fillId="0" borderId="0" applyAlignment="1" pivotButton="0" quotePrefix="0" xfId="0">
      <alignment horizontal="general" vertical="bottom"/>
    </xf>
    <xf numFmtId="0" fontId="14" fillId="0" borderId="1"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3">
    <dxf>
      <font>
        <name val="Arial"/>
        <charset val="1"/>
        <family val="0"/>
        <b val="1"/>
        <color rgb="FF9C0006"/>
        <sz val="10"/>
      </font>
      <fill>
        <patternFill>
          <bgColor rgb="FFFFC7CE"/>
        </patternFill>
      </fill>
    </dxf>
    <dxf>
      <font>
        <name val="Arial"/>
        <charset val="1"/>
        <family val="0"/>
        <b val="1"/>
        <color rgb="FF9C5700"/>
        <sz val="10"/>
      </font>
      <fill>
        <patternFill>
          <bgColor rgb="FFFFEB9C"/>
        </patternFill>
      </fill>
    </dxf>
    <dxf>
      <font>
        <name val="Arial"/>
        <charset val="1"/>
        <family val="0"/>
        <color rgb="FF006100"/>
        <sz val="10"/>
      </font>
      <fill>
        <patternFill>
          <bgColor rgb="FFC6EFCE"/>
        </patternFill>
      </fill>
    </dxf>
    <dxf>
      <fill>
        <patternFill patternType="solid">
          <fgColor rgb="FF1F3864"/>
          <bgColor rgb="FF000000"/>
        </patternFill>
      </fill>
    </dxf>
    <dxf>
      <fill>
        <patternFill patternType="solid">
          <fgColor rgb="FFF2F2F2"/>
          <bgColor rgb="FF000000"/>
        </patternFill>
      </fill>
    </dxf>
    <dxf>
      <fill>
        <patternFill patternType="solid">
          <bgColor rgb="FF000000"/>
        </patternFill>
      </fill>
    </dxf>
    <dxf>
      <fill>
        <patternFill patternType="solid">
          <fgColor rgb="FFFFFFFF"/>
          <bgColor rgb="FF000000"/>
        </patternFill>
      </fill>
    </dxf>
    <dxf>
      <fill>
        <patternFill patternType="solid">
          <fgColor rgb="FFFFFF00"/>
          <bgColor rgb="FF000000"/>
        </patternFill>
      </fill>
    </dxf>
    <dxf>
      <fill>
        <patternFill patternType="solid">
          <fgColor rgb="FF0000FF"/>
          <bgColor rgb="FF000000"/>
        </patternFill>
      </fill>
    </dxf>
    <dxf>
      <fill>
        <patternFill patternType="solid">
          <fgColor rgb="FFC6EFCE"/>
          <bgColor rgb="FF000000"/>
        </patternFill>
      </fill>
    </dxf>
    <dxf>
      <fill>
        <patternFill patternType="solid">
          <fgColor rgb="FFFFC7CE"/>
          <bgColor rgb="FF000000"/>
        </patternFill>
      </fill>
    </dxf>
    <dxf>
      <fill>
        <patternFill patternType="solid">
          <fgColor rgb="FF006100"/>
          <bgColor rgb="FF000000"/>
        </patternFill>
      </fill>
    </dxf>
    <dxf>
      <fill>
        <patternFill patternType="solid">
          <fgColor rgb="FF9C0006"/>
          <bgColor rgb="FF000000"/>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555555"/>
      <rgbColor rgb="FF969696"/>
      <rgbColor rgb="FF1F3864"/>
      <rgbColor rgb="FF339966"/>
      <rgbColor rgb="FF003300"/>
      <rgbColor rgb="FF333300"/>
      <rgbColor rgb="FF9C57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F48"/>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4" customWidth="1" style="36" min="1" max="1"/>
    <col width="16" customWidth="1" style="36" min="2" max="5"/>
    <col width="46" customWidth="1" style="36" min="6" max="6"/>
  </cols>
  <sheetData>
    <row r="1" ht="19.7" customHeight="1" s="37">
      <c r="A1" s="38" t="inlineStr">
        <is>
          <t>HURRICANE PREPAREDNESS TRACKER - DASHBOARD</t>
        </is>
      </c>
    </row>
    <row r="2" ht="15" customHeight="1" s="37">
      <c r="A2" s="39" t="n"/>
    </row>
    <row r="3" ht="15" customHeight="1" s="37">
      <c r="A3" s="40" t="inlineStr">
        <is>
          <t>All costs are mid-2026 estimates, not quotes.</t>
        </is>
      </c>
    </row>
    <row r="5" ht="15" customHeight="1" s="37">
      <c r="A5" s="41" t="inlineStr">
        <is>
          <t>HOW TO USE THIS WORKBOOK</t>
        </is>
      </c>
      <c r="B5" s="42" t="n"/>
      <c r="C5" s="42" t="n"/>
      <c r="D5" s="42" t="n"/>
      <c r="E5" s="42" t="n"/>
      <c r="F5" s="42" t="n"/>
    </row>
    <row r="6" ht="15" customHeight="1" s="37">
      <c r="A6" s="43" t="inlineStr">
        <is>
          <t>1. Type only in the YELLOW / BLUE cells. Every other cell is a formula - leave it alone.</t>
        </is>
      </c>
    </row>
    <row r="7" ht="15" customHeight="1" s="37">
      <c r="A7" s="43" t="inlineStr">
        <is>
          <t>2. Food tab: enter On hand and Purchase date. Overwrite the estimated Expiration with the printed date when you have it.</t>
        </is>
      </c>
    </row>
    <row r="8" ht="15" customHeight="1" s="37">
      <c r="A8" s="43" t="inlineStr">
        <is>
          <t>3. Gear tab: enter On hand and the date you last tested or checked each item.</t>
        </is>
      </c>
    </row>
    <row r="9" ht="15" customHeight="1" s="37">
      <c r="A9" s="43" t="inlineStr">
        <is>
          <t>4. Sort or filter any tab by Days remaining ascending - the top of the sheet is your shopping list.</t>
        </is>
      </c>
    </row>
    <row r="10" ht="15" customHeight="1" s="37">
      <c r="A10" s="43" t="inlineStr">
        <is>
          <t>Example rows are blank. Enter your own quantities in the On hand column.</t>
        </is>
      </c>
    </row>
    <row r="11" ht="15" customHeight="1" s="37">
      <c r="A11" s="43" t="inlineStr">
        <is>
          <t>6. Recheck this workbook on the four dates on the Rotation Schedule tab. April is the one that matters.</t>
        </is>
      </c>
    </row>
    <row r="13" ht="15" customHeight="1" s="37">
      <c r="A13" s="41" t="inlineStr">
        <is>
          <t>STATUS ROLL-UP</t>
        </is>
      </c>
      <c r="B13" s="42" t="n"/>
      <c r="C13" s="42" t="n"/>
      <c r="D13" s="42" t="n"/>
      <c r="E13" s="42" t="n"/>
      <c r="F13" s="42" t="n"/>
    </row>
    <row r="14" ht="15" customHeight="1" s="37">
      <c r="A14" s="44" t="inlineStr">
        <is>
          <t>Food items EXPIRED or missing</t>
        </is>
      </c>
      <c r="B14" s="45">
        <f>COUNTIF('Food Inventory'!M7:M48,"EXPIRED")+COUNTIF('Food Inventory'!M7:M48,"REPLACE")</f>
        <v/>
      </c>
      <c r="C14" s="46" t="n"/>
      <c r="D14" s="46" t="n"/>
      <c r="E14" s="46" t="n"/>
      <c r="F14" s="47" t="inlineStr">
        <is>
          <t>Buy these now</t>
        </is>
      </c>
    </row>
    <row r="15" ht="15" customHeight="1" s="37">
      <c r="A15" s="44" t="inlineStr">
        <is>
          <t>Food items to ROTATE into household use</t>
        </is>
      </c>
      <c r="B15" s="45">
        <f>COUNTIF('Food Inventory'!M7:M48,"ROTATE")</f>
        <v/>
      </c>
      <c r="C15" s="46" t="n"/>
      <c r="D15" s="46" t="n"/>
      <c r="E15" s="46" t="n"/>
      <c r="F15" s="47" t="inlineStr">
        <is>
          <t>Move to the pantry; replace on the next Costco run</t>
        </is>
      </c>
    </row>
    <row r="16" ht="15" customHeight="1" s="37">
      <c r="A16" s="44" t="inlineStr">
        <is>
          <t>Food items short of target (TOP UP)</t>
        </is>
      </c>
      <c r="B16" s="45">
        <f>COUNTIF('Food Inventory'!M7:M48,"TOP UP")</f>
        <v/>
      </c>
      <c r="C16" s="46" t="n"/>
      <c r="D16" s="46" t="n"/>
      <c r="E16" s="46" t="n"/>
      <c r="F16" s="46" t="n"/>
    </row>
    <row r="17" ht="15" customHeight="1" s="37">
      <c r="A17" s="44" t="inlineStr">
        <is>
          <t>Food items OK</t>
        </is>
      </c>
      <c r="B17" s="45">
        <f>COUNTIF('Food Inventory'!M7:M48,"OK")</f>
        <v/>
      </c>
      <c r="C17" s="46" t="n"/>
      <c r="D17" s="46" t="n"/>
      <c r="E17" s="46" t="n"/>
      <c r="F17" s="46" t="n"/>
    </row>
    <row r="18" ht="15" customHeight="1" s="37">
      <c r="A18" s="44" t="inlineStr">
        <is>
          <t>Gear items missing (REPLACE)</t>
        </is>
      </c>
      <c r="B18" s="45">
        <f>COUNTIF('Non-Food Gear'!K6:K170,"REPLACE")</f>
        <v/>
      </c>
      <c r="C18" s="46" t="n"/>
      <c r="D18" s="46" t="n"/>
      <c r="E18" s="46" t="n"/>
      <c r="F18" s="47" t="inlineStr">
        <is>
          <t>Prioritise by the Priority column: E first</t>
        </is>
      </c>
    </row>
    <row r="19" ht="15" customHeight="1" s="37">
      <c r="A19" s="44" t="inlineStr">
        <is>
          <t>Gear items needing a test/check</t>
        </is>
      </c>
      <c r="B19" s="45">
        <f>COUNTIF('Non-Food Gear'!K6:K170,"TEST DUE")</f>
        <v/>
      </c>
      <c r="C19" s="46" t="n"/>
      <c r="D19" s="46" t="n"/>
      <c r="E19" s="46" t="n"/>
      <c r="F19" s="46" t="n"/>
    </row>
    <row r="20" ht="15" customHeight="1" s="37">
      <c r="A20" s="44" t="inlineStr">
        <is>
          <t>Water containers needing a refill</t>
        </is>
      </c>
      <c r="B20" s="45">
        <f>COUNTIF(Water!K5:K10,"REFILL")+COUNTIF(Water!K5:K10,"FILL PRE-STORM")</f>
        <v/>
      </c>
      <c r="C20" s="46" t="n"/>
      <c r="D20" s="46" t="n"/>
      <c r="E20" s="46" t="n"/>
      <c r="F20" s="46" t="n"/>
    </row>
    <row r="22" ht="15" customHeight="1" s="37">
      <c r="A22" s="41" t="inlineStr">
        <is>
          <t>COST</t>
        </is>
      </c>
      <c r="B22" s="42" t="n"/>
      <c r="C22" s="42" t="n"/>
      <c r="D22" s="42" t="n"/>
      <c r="E22" s="42" t="n"/>
      <c r="F22" s="42" t="n"/>
    </row>
    <row r="23" ht="15" customHeight="1" s="37">
      <c r="A23" s="44" t="inlineStr">
        <is>
          <t>Full 14-day food inventory (all targets)</t>
        </is>
      </c>
      <c r="B23" s="48">
        <f>SUMPRODUCT('Food Inventory'!E7:E48,'Food Inventory'!N7:N48)</f>
        <v/>
      </c>
      <c r="C23" s="46" t="n"/>
      <c r="D23" s="46" t="n"/>
      <c r="E23" s="46" t="n"/>
      <c r="F23" s="47" t="inlineStr">
        <is>
          <t>Section 4 of the plan</t>
        </is>
      </c>
    </row>
    <row r="24" ht="15" customHeight="1" s="37">
      <c r="A24" s="44" t="inlineStr">
        <is>
          <t>Food cost to restock what is missing</t>
        </is>
      </c>
      <c r="B24" s="48">
        <f>SUM('Food Inventory'!O7:O48)</f>
        <v/>
      </c>
      <c r="C24" s="46" t="n"/>
      <c r="D24" s="46" t="n"/>
      <c r="E24" s="46" t="n"/>
      <c r="F24" s="47" t="inlineStr">
        <is>
          <t>Live shopping-list total</t>
        </is>
      </c>
    </row>
    <row r="25" ht="15" customHeight="1" s="37">
      <c r="A25" s="44" t="inlineStr">
        <is>
          <t>Gear - ESSENTIAL (E) priority only</t>
        </is>
      </c>
      <c r="B25" s="48">
        <f>SUMIFS('Non-Food Gear'!M6:M160,'Non-Food Gear'!E6:E160,"E")</f>
        <v/>
      </c>
      <c r="C25" s="46" t="n"/>
      <c r="D25" s="46" t="n"/>
      <c r="E25" s="46" t="n"/>
      <c r="F25" s="47" t="inlineStr">
        <is>
          <t>The buy-first path</t>
        </is>
      </c>
    </row>
    <row r="26" ht="15" customHeight="1" s="37">
      <c r="A26" s="44" t="inlineStr">
        <is>
          <t>Gear - every row incl. all upgrades (U/O)</t>
        </is>
      </c>
      <c r="B26" s="48">
        <f>SUM('Non-Food Gear'!M6:M160)</f>
        <v/>
      </c>
      <c r="C26" s="46" t="n"/>
      <c r="D26" s="46" t="n"/>
      <c r="E26" s="46" t="n"/>
      <c r="F26" s="47" t="inlineStr">
        <is>
          <t>Prices the maximal build: 2 kWh station, solar, window A/C, chainsaw, dehumidifier</t>
        </is>
      </c>
    </row>
    <row r="27" ht="15" customHeight="1" s="37">
      <c r="A27" s="49" t="inlineStr">
        <is>
          <t>TOTAL - essential path</t>
        </is>
      </c>
      <c r="B27" s="50">
        <f>B24+B25</f>
        <v/>
      </c>
      <c r="C27" s="46" t="n"/>
      <c r="D27" s="46" t="n"/>
      <c r="E27" s="46" t="n"/>
      <c r="F27" s="47" t="inlineStr">
        <is>
          <t>Subtract anything you already own but have not logged as On hand</t>
        </is>
      </c>
    </row>
    <row r="28" ht="15" customHeight="1" s="37">
      <c r="A28" s="49" t="inlineStr">
        <is>
          <t>TOTAL - maximal resilient build</t>
        </is>
      </c>
      <c r="B28" s="50">
        <f>B24+B26</f>
        <v/>
      </c>
      <c r="C28" s="46" t="n"/>
      <c r="D28" s="46" t="n"/>
      <c r="E28" s="46" t="n"/>
      <c r="F28" s="47" t="inlineStr">
        <is>
          <t>Upper bound, owning nothing today</t>
        </is>
      </c>
    </row>
    <row r="30" ht="15" customHeight="1" s="37">
      <c r="A30" s="41" t="inlineStr">
        <is>
          <t>WATER POSITION</t>
        </is>
      </c>
      <c r="B30" s="42" t="n"/>
      <c r="C30" s="42" t="n"/>
      <c r="D30" s="42" t="n"/>
      <c r="E30" s="42" t="n"/>
      <c r="F30" s="42" t="n"/>
    </row>
    <row r="31" ht="15" customHeight="1" s="37">
      <c r="A31" s="44" t="inlineStr">
        <is>
          <t>Potable gallons stored</t>
        </is>
      </c>
      <c r="B31" s="51">
        <f>SUMIF(Water!E5:E10,"Potable",Water!F5:F10)</f>
        <v/>
      </c>
      <c r="C31" s="46" t="n"/>
      <c r="D31" s="46" t="n"/>
      <c r="E31" s="46" t="n"/>
      <c r="F31" s="47" t="inlineStr">
        <is>
          <t>Target 94 gal: 4 people x 1.5 gal/day x 14 days, plus 10 gal for the dog</t>
        </is>
      </c>
    </row>
    <row r="32" ht="15" customHeight="1" s="37">
      <c r="A32" s="44" t="inlineStr">
        <is>
          <t>Non-potable gallons captured</t>
        </is>
      </c>
      <c r="B32" s="51">
        <f>SUMIF(Water!E5:E10,"NON-potable",Water!F5:F10)</f>
        <v/>
      </c>
      <c r="C32" s="46" t="n"/>
      <c r="D32" s="46" t="n"/>
      <c r="E32" s="46" t="n"/>
      <c r="F32" s="47" t="inlineStr">
        <is>
          <t>Target ~130 gal for flushing and washing</t>
        </is>
      </c>
    </row>
    <row r="33" ht="15" customHeight="1" s="37">
      <c r="A33" s="49" t="inlineStr">
        <is>
          <t>Potable surplus / (shortfall)</t>
        </is>
      </c>
      <c r="B33" s="52">
        <f>B31-94</f>
        <v/>
      </c>
      <c r="C33" s="46" t="n"/>
      <c r="D33" s="46" t="n"/>
      <c r="E33" s="46" t="n"/>
      <c r="F33" s="47" t="inlineStr">
        <is>
          <t>Negative means buy or add containers</t>
        </is>
      </c>
    </row>
    <row r="35" ht="15" customHeight="1" s="37">
      <c r="A35" s="41" t="inlineStr">
        <is>
          <t>PLAN TARGETS (reference - do not edit)</t>
        </is>
      </c>
      <c r="B35" s="42" t="n"/>
      <c r="C35" s="42" t="n"/>
      <c r="D35" s="42" t="n"/>
      <c r="E35" s="42" t="n"/>
      <c r="F35" s="42" t="n"/>
    </row>
    <row r="36" ht="15" customHeight="1" s="37">
      <c r="A36" s="44" t="inlineStr">
        <is>
          <t>Household calories per day</t>
        </is>
      </c>
      <c r="B36" s="53" t="n">
        <v>7700</v>
      </c>
      <c r="C36" s="46" t="n"/>
      <c r="D36" s="46" t="n"/>
      <c r="E36" s="46" t="n"/>
      <c r="F36" s="47" t="inlineStr">
        <is>
          <t>2 adults (one doing heavy cleanup) + 2 school-age children</t>
        </is>
      </c>
    </row>
    <row r="37" ht="15" customHeight="1" s="37">
      <c r="A37" s="44" t="inlineStr">
        <is>
          <t>Household protein per day (g)</t>
        </is>
      </c>
      <c r="B37" s="53" t="n">
        <v>260</v>
      </c>
      <c r="C37" s="46" t="n"/>
      <c r="D37" s="46" t="n"/>
      <c r="E37" s="46" t="n"/>
      <c r="F37" s="47" t="inlineStr">
        <is>
          <t>Planning floor; the inventory delivers well above it</t>
        </is>
      </c>
    </row>
    <row r="38" ht="15" customHeight="1" s="37">
      <c r="A38" s="44" t="inlineStr">
        <is>
          <t>14-day calorie requirement</t>
        </is>
      </c>
      <c r="B38" s="53" t="n">
        <v>108000</v>
      </c>
      <c r="C38" s="46" t="n"/>
      <c r="D38" s="46" t="n"/>
      <c r="E38" s="46" t="n"/>
      <c r="F38" s="47" t="inlineStr">
        <is>
          <t>Inventory as specified delivers about 112,540</t>
        </is>
      </c>
    </row>
    <row r="39" ht="15" customHeight="1" s="37">
      <c r="A39" s="44" t="inlineStr">
        <is>
          <t>Days of coverage targeted</t>
        </is>
      </c>
      <c r="B39" s="53" t="n">
        <v>14</v>
      </c>
      <c r="C39" s="46" t="n"/>
      <c r="D39" s="46" t="n"/>
      <c r="E39" s="46" t="n"/>
      <c r="F39" s="47" t="inlineStr">
        <is>
          <t>Federal minimum is 3 days; Florida DOH/FDEM says 7</t>
        </is>
      </c>
    </row>
    <row r="40" ht="15" customHeight="1" s="37">
      <c r="A40" s="44" t="inlineStr">
        <is>
          <t>Preseason deadline</t>
        </is>
      </c>
      <c r="B40" s="44" t="inlineStr">
        <is>
          <t>May 15</t>
        </is>
      </c>
      <c r="C40" s="46" t="n"/>
      <c r="D40" s="46" t="n"/>
      <c r="E40" s="46" t="n"/>
      <c r="F40" s="47" t="inlineStr">
        <is>
          <t>Nothing bought after June 1 except perishables and fuel</t>
        </is>
      </c>
    </row>
    <row r="42" ht="15" customHeight="1" s="37">
      <c r="A42" s="41" t="inlineStr">
        <is>
          <t>SAFETY - NON-NEGOTIABLE</t>
        </is>
      </c>
      <c r="B42" s="42" t="n"/>
      <c r="C42" s="42" t="n"/>
      <c r="D42" s="42" t="n"/>
      <c r="E42" s="42" t="n"/>
      <c r="F42" s="42" t="n"/>
    </row>
    <row r="43" ht="15" customHeight="1" s="37">
      <c r="A43" s="54" t="inlineStr">
        <is>
          <t>Generators, grills, charcoal and camp stoves: OUTDOORS ONLY. Never in a house, garage, carport or porch - not once, not briefly.</t>
        </is>
      </c>
      <c r="B43" s="55" t="n"/>
      <c r="C43" s="55" t="n"/>
      <c r="D43" s="55" t="n"/>
      <c r="E43" s="55" t="n"/>
      <c r="F43" s="56" t="n"/>
    </row>
    <row r="44" ht="15" customHeight="1" s="37">
      <c r="A44" s="54" t="inlineStr">
        <is>
          <t>Never plug a generator into a wall outlet. Backfeeding can kill a utility worker on your street.</t>
        </is>
      </c>
      <c r="B44" s="55" t="n"/>
      <c r="C44" s="55" t="n"/>
      <c r="D44" s="55" t="n"/>
      <c r="E44" s="55" t="n"/>
      <c r="F44" s="56" t="n"/>
    </row>
    <row r="45" ht="15" customHeight="1" s="37">
      <c r="A45" s="54" t="inlineStr">
        <is>
          <t>Two battery CO alarms, one near sleeping areas. Headache, nausea or confusion: everyone outside, call 911.</t>
        </is>
      </c>
      <c r="B45" s="55" t="n"/>
      <c r="C45" s="55" t="n"/>
      <c r="D45" s="55" t="n"/>
      <c r="E45" s="55" t="n"/>
      <c r="F45" s="56" t="n"/>
    </row>
    <row r="46" ht="15" customHeight="1" s="37">
      <c r="A46" s="54" t="inlineStr">
        <is>
          <t>No filter, tablet or boiling process makes floodwater or salt water drinkable.</t>
        </is>
      </c>
      <c r="B46" s="55" t="n"/>
      <c r="C46" s="55" t="n"/>
      <c r="D46" s="55" t="n"/>
      <c r="E46" s="55" t="n"/>
      <c r="F46" s="56" t="n"/>
    </row>
    <row r="47" ht="15" customHeight="1" s="37">
      <c r="A47" s="54" t="inlineStr">
        <is>
          <t>Fridge food is safe about 4 hours after power loss; a full freezer about 48. Above 40F for 2+ hours: discard. Never taste to test.</t>
        </is>
      </c>
      <c r="B47" s="55" t="n"/>
      <c r="C47" s="55" t="n"/>
      <c r="D47" s="55" t="n"/>
      <c r="E47" s="55" t="n"/>
      <c r="F47" s="56" t="n"/>
    </row>
    <row r="48" ht="15" customHeight="1" s="37">
      <c r="A48" s="54" t="inlineStr">
        <is>
          <t>LED lanterns, not candles. Post-storm house fires are common and fire response may not come.</t>
        </is>
      </c>
      <c r="B48" s="55" t="n"/>
      <c r="C48" s="55" t="n"/>
      <c r="D48" s="55" t="n"/>
      <c r="E48" s="55" t="n"/>
      <c r="F48" s="56" t="n"/>
    </row>
  </sheetData>
  <mergeCells count="12">
    <mergeCell ref="A11:F11"/>
    <mergeCell ref="A10:F10"/>
    <mergeCell ref="A47:F47"/>
    <mergeCell ref="A46:F46"/>
    <mergeCell ref="A44:F44"/>
    <mergeCell ref="A45:F45"/>
    <mergeCell ref="A9:F9"/>
    <mergeCell ref="A8:F8"/>
    <mergeCell ref="A6:F6"/>
    <mergeCell ref="A48:F48"/>
    <mergeCell ref="A7:F7"/>
    <mergeCell ref="A43:F43"/>
  </mergeCells>
  <conditionalFormatting sqref="B14">
    <cfRule type="expression" rank="0" priority="2" equalAverage="0" aboveAverage="0" dxfId="0" text="" percent="0" bottom="0">
      <formula>B14&gt;0</formula>
    </cfRule>
  </conditionalFormatting>
  <conditionalFormatting sqref="B15">
    <cfRule type="expression" rank="0" priority="3" equalAverage="0" aboveAverage="0" dxfId="0" text="" percent="0" bottom="0">
      <formula>B15&gt;0</formula>
    </cfRule>
  </conditionalFormatting>
  <conditionalFormatting sqref="B18">
    <cfRule type="expression" rank="0" priority="4" equalAverage="0" aboveAverage="0" dxfId="0" text="" percent="0" bottom="0">
      <formula>B18&gt;0</formula>
    </cfRule>
  </conditionalFormatting>
  <conditionalFormatting sqref="B20">
    <cfRule type="expression" rank="0" priority="5" equalAverage="0" aboveAverage="0" dxfId="0" text="" percent="0" bottom="0">
      <formula>B20&gt;0</formula>
    </cfRule>
  </conditionalFormatting>
  <conditionalFormatting sqref="B16">
    <cfRule type="expression" rank="0" priority="6" equalAverage="0" aboveAverage="0" dxfId="1" text="" percent="0" bottom="0">
      <formula>B16&gt;0</formula>
    </cfRule>
  </conditionalFormatting>
  <conditionalFormatting sqref="B19">
    <cfRule type="expression" rank="0" priority="7" equalAverage="0" aboveAverage="0" dxfId="1" text="" percent="0" bottom="0">
      <formula>B19&gt;0</formula>
    </cfRule>
  </conditionalFormatting>
  <conditionalFormatting sqref="B33">
    <cfRule type="expression" rank="0" priority="8" equalAverage="0" aboveAverage="0" dxfId="0" text="" percent="0" bottom="0">
      <formula>B33&lt;0</formula>
    </cfRule>
    <cfRule type="expression" rank="0" priority="9" equalAverage="0" aboveAverage="0" dxfId="2" text="" percent="0" bottom="0">
      <formula>B33&gt;=0</formula>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S50"/>
  <sheetViews>
    <sheetView showFormulas="0" showGridLines="1" showRowColHeaders="1" showZeros="1" rightToLeft="0" tabSelected="0" showOutlineSymbols="1" defaultGridColor="1"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baseColWidth="8" defaultColWidth="8.6796875" defaultRowHeight="15" zeroHeight="0" outlineLevelRow="0"/>
  <cols>
    <col width="14" customWidth="1" style="36" min="1" max="1"/>
    <col width="34" customWidth="1" style="36" min="2" max="2"/>
    <col width="26" customWidth="1" style="36" min="3" max="3"/>
    <col width="13" customWidth="1" style="36" min="4" max="4"/>
    <col width="9" customWidth="1" style="36" min="5" max="6"/>
    <col width="13" customWidth="1" style="36" min="7" max="7"/>
    <col width="10" customWidth="1" style="36" min="8" max="8"/>
    <col width="12" customWidth="1" style="36" min="9" max="9"/>
    <col width="11" customWidth="1" style="36" min="10" max="11"/>
    <col width="12" customWidth="1" style="36" min="12" max="13"/>
    <col width="11" customWidth="1" style="36" min="14" max="14"/>
    <col width="12" customWidth="1" style="36" min="15" max="16"/>
    <col width="11" customWidth="1" style="36" min="17" max="17"/>
    <col width="14" customWidth="1" style="36" min="18" max="18"/>
    <col width="22" customWidth="1" style="36" min="19" max="19"/>
  </cols>
  <sheetData>
    <row r="1" ht="17.35" customHeight="1" s="37">
      <c r="A1" s="57" t="inlineStr">
        <is>
          <t>14-DAY HURRICANE FOOD INVENTORY &amp; ROTATION TRACKER</t>
        </is>
      </c>
    </row>
    <row r="2" ht="15" customHeight="1" s="37">
      <c r="A2" s="40" t="inlineStr">
        <is>
          <t>Fill only the BLUE columns: On hand (F), Purchase date (G), and Expiration (I) if the printed date differs from the estimate. Everything else calculates. Sort or filter by Days remaining (K) and the top of the sheet is your shopping list.</t>
        </is>
      </c>
    </row>
    <row r="3" ht="15" customHeight="1" s="37">
      <c r="A3" s="40" t="inlineStr">
        <is>
          <t>Expiration (I) is estimated as Purchase date + Shelf life; overwrite it with the printed date when you have it. Shelf-life values are category estimates, not manufacturer guarantees. Costs are mid-2026 estimates.</t>
        </is>
      </c>
    </row>
    <row r="4" ht="15" customHeight="1" s="37">
      <c r="A4" s="58" t="inlineStr">
        <is>
          <t>STATUS: EXPIRED / REPLACE (buy now) - ROTATE (move into household use) - TOP UP (short of target) - OK</t>
        </is>
      </c>
    </row>
    <row r="6" ht="30" customHeight="1" s="37">
      <c r="A6" s="59" t="inlineStr">
        <is>
          <t>Category</t>
        </is>
      </c>
      <c r="B6" s="59" t="inlineStr">
        <is>
          <t>Item</t>
        </is>
      </c>
      <c r="C6" s="59" t="inlineStr">
        <is>
          <t>Example product</t>
        </is>
      </c>
      <c r="D6" s="59" t="inlineStr">
        <is>
          <t>Package size</t>
        </is>
      </c>
      <c r="E6" s="59" t="inlineStr">
        <is>
          <t>Target qty</t>
        </is>
      </c>
      <c r="F6" s="59" t="inlineStr">
        <is>
          <t>On hand</t>
        </is>
      </c>
      <c r="G6" s="59" t="inlineStr">
        <is>
          <t>Purchase date</t>
        </is>
      </c>
      <c r="H6" s="59" t="inlineStr">
        <is>
          <t>Shelf life (mo)</t>
        </is>
      </c>
      <c r="I6" s="59" t="inlineStr">
        <is>
          <t>Expiration</t>
        </is>
      </c>
      <c r="J6" s="59" t="inlineStr">
        <is>
          <t>Rotation buffer (days)</t>
        </is>
      </c>
      <c r="K6" s="59" t="inlineStr">
        <is>
          <t>Days remaining</t>
        </is>
      </c>
      <c r="L6" s="59" t="inlineStr">
        <is>
          <t>Rotate-by date</t>
        </is>
      </c>
      <c r="M6" s="59" t="inlineStr">
        <is>
          <t>STATUS</t>
        </is>
      </c>
      <c r="N6" s="59" t="inlineStr">
        <is>
          <t>Unit cost ($)</t>
        </is>
      </c>
      <c r="O6" s="59" t="inlineStr">
        <is>
          <t>Cost to restock ($)</t>
        </is>
      </c>
      <c r="P6" s="59" t="inlineStr">
        <is>
          <t>Retailer</t>
        </is>
      </c>
      <c r="Q6" s="59" t="inlineStr">
        <is>
          <t>Allergens</t>
        </is>
      </c>
      <c r="R6" s="59" t="inlineStr">
        <is>
          <t>Bin / location</t>
        </is>
      </c>
      <c r="S6" s="59" t="inlineStr">
        <is>
          <t>Refrigerate after opening?</t>
        </is>
      </c>
    </row>
    <row r="7" ht="15" customHeight="1" s="37">
      <c r="A7" s="44" t="inlineStr">
        <is>
          <t>Protein</t>
        </is>
      </c>
      <c r="B7" s="44" t="inlineStr">
        <is>
          <t>Canned chicken breast</t>
        </is>
      </c>
      <c r="C7" s="44" t="inlineStr">
        <is>
          <t>Kirkland / Swanson</t>
        </is>
      </c>
      <c r="D7" s="44" t="inlineStr">
        <is>
          <t>12.5 oz can</t>
        </is>
      </c>
      <c r="E7" s="44" t="n">
        <v>12</v>
      </c>
      <c r="F7" s="60" t="n"/>
      <c r="G7" s="61" t="n"/>
      <c r="H7" s="44" t="n">
        <v>48</v>
      </c>
      <c r="I7" s="62">
        <f>IF(G7="","",G7+H7*30)</f>
        <v/>
      </c>
      <c r="J7" s="44" t="n">
        <v>180</v>
      </c>
      <c r="K7" s="44">
        <f>IF(I7="","",I7-TODAY())</f>
        <v/>
      </c>
      <c r="L7" s="63">
        <f>IF(I7="","",I7-J7)</f>
        <v/>
      </c>
      <c r="M7" s="49">
        <f>IF(OR(F7="",F7=0),"REPLACE",IF(I7="","NO DATE",IF(K7&lt;=0,"EXPIRED",IF(K7&lt;=J7,"ROTATE",IF(F7&lt;E7,"TOP UP","OK")))))</f>
        <v/>
      </c>
      <c r="N7" s="64" t="n">
        <v>2</v>
      </c>
      <c r="O7" s="64">
        <f>IF(F7="",E7*N7,IF(E7&gt;F7,(E7-F7)*N7,0))</f>
        <v/>
      </c>
      <c r="P7" s="44" t="inlineStr">
        <is>
          <t>Costco</t>
        </is>
      </c>
      <c r="Q7" s="44" t="inlineStr">
        <is>
          <t>-</t>
        </is>
      </c>
      <c r="R7" s="60" t="n"/>
      <c r="S7" s="44" t="inlineStr">
        <is>
          <t>Yes - one-sitting item in heat</t>
        </is>
      </c>
    </row>
    <row r="8" ht="15" customHeight="1" s="37">
      <c r="A8" s="65" t="inlineStr">
        <is>
          <t>Protein</t>
        </is>
      </c>
      <c r="B8" s="65" t="inlineStr">
        <is>
          <t>Chicken pouch</t>
        </is>
      </c>
      <c r="C8" s="65" t="inlineStr">
        <is>
          <t>StarKist / Sweet Sue</t>
        </is>
      </c>
      <c r="D8" s="65" t="inlineStr">
        <is>
          <t>2.6 oz</t>
        </is>
      </c>
      <c r="E8" s="65" t="n">
        <v>20</v>
      </c>
      <c r="F8" s="60" t="n"/>
      <c r="G8" s="61" t="n"/>
      <c r="H8" s="65" t="n">
        <v>30</v>
      </c>
      <c r="I8" s="66">
        <f>IF(G8="","",G8+H8*30)</f>
        <v/>
      </c>
      <c r="J8" s="65" t="n">
        <v>180</v>
      </c>
      <c r="K8" s="65">
        <f>IF(I8="","",I8-TODAY())</f>
        <v/>
      </c>
      <c r="L8" s="67">
        <f>IF(I8="","",I8-J8)</f>
        <v/>
      </c>
      <c r="M8" s="68">
        <f>IF(OR(F8="",F8=0),"REPLACE",IF(I8="","NO DATE",IF(K8&lt;=0,"EXPIRED",IF(K8&lt;=J8,"ROTATE",IF(F8&lt;E8,"TOP UP","OK")))))</f>
        <v/>
      </c>
      <c r="N8" s="69" t="n">
        <v>1.75</v>
      </c>
      <c r="O8" s="69">
        <f>IF(F8="",E8*N8,IF(E8&gt;F8,(E8-F8)*N8,0))</f>
        <v/>
      </c>
      <c r="P8" s="65" t="inlineStr">
        <is>
          <t>Walmart</t>
        </is>
      </c>
      <c r="Q8" s="65" t="inlineStr">
        <is>
          <t>-</t>
        </is>
      </c>
      <c r="R8" s="60" t="n"/>
      <c r="S8" s="65" t="inlineStr">
        <is>
          <t>No - single serve</t>
        </is>
      </c>
    </row>
    <row r="9" ht="15" customHeight="1" s="37">
      <c r="A9" s="44" t="inlineStr">
        <is>
          <t>Protein</t>
        </is>
      </c>
      <c r="B9" s="44" t="inlineStr">
        <is>
          <t>Pink salmon pouch</t>
        </is>
      </c>
      <c r="C9" s="44" t="inlineStr">
        <is>
          <t>StarKist wild pink</t>
        </is>
      </c>
      <c r="D9" s="44" t="inlineStr">
        <is>
          <t>2.6 oz</t>
        </is>
      </c>
      <c r="E9" s="44" t="n">
        <v>6</v>
      </c>
      <c r="F9" s="60" t="n"/>
      <c r="G9" s="61" t="n"/>
      <c r="H9" s="44" t="n">
        <v>30</v>
      </c>
      <c r="I9" s="62">
        <f>IF(G9="","",G9+H9*30)</f>
        <v/>
      </c>
      <c r="J9" s="44" t="n">
        <v>180</v>
      </c>
      <c r="K9" s="44">
        <f>IF(I9="","",I9-TODAY())</f>
        <v/>
      </c>
      <c r="L9" s="63">
        <f>IF(I9="","",I9-J9)</f>
        <v/>
      </c>
      <c r="M9" s="49">
        <f>IF(OR(F9="",F9=0),"REPLACE",IF(I9="","NO DATE",IF(K9&lt;=0,"EXPIRED",IF(K9&lt;=J9,"ROTATE",IF(F9&lt;E9,"TOP UP","OK")))))</f>
        <v/>
      </c>
      <c r="N9" s="64" t="n">
        <v>2.4</v>
      </c>
      <c r="O9" s="64">
        <f>IF(F9="",E9*N9,IF(E9&gt;F9,(E9-F9)*N9,0))</f>
        <v/>
      </c>
      <c r="P9" s="44" t="inlineStr">
        <is>
          <t>Walmart</t>
        </is>
      </c>
      <c r="Q9" s="44" t="inlineStr">
        <is>
          <t>F</t>
        </is>
      </c>
      <c r="R9" s="60" t="n"/>
      <c r="S9" s="44" t="inlineStr">
        <is>
          <t>No - single serve</t>
        </is>
      </c>
    </row>
    <row r="10" ht="15" customHeight="1" s="37">
      <c r="A10" s="65" t="inlineStr">
        <is>
          <t>Protein</t>
        </is>
      </c>
      <c r="B10" s="65" t="inlineStr">
        <is>
          <t>Light tuna pouch (NOT albacore)</t>
        </is>
      </c>
      <c r="C10" s="65" t="inlineStr">
        <is>
          <t>StarKist chunk light in water</t>
        </is>
      </c>
      <c r="D10" s="65" t="inlineStr">
        <is>
          <t>2.6 oz</t>
        </is>
      </c>
      <c r="E10" s="65" t="n">
        <v>8</v>
      </c>
      <c r="F10" s="60" t="n"/>
      <c r="G10" s="61" t="n"/>
      <c r="H10" s="65" t="n">
        <v>30</v>
      </c>
      <c r="I10" s="66">
        <f>IF(G10="","",G10+H10*30)</f>
        <v/>
      </c>
      <c r="J10" s="65" t="n">
        <v>180</v>
      </c>
      <c r="K10" s="65">
        <f>IF(I10="","",I10-TODAY())</f>
        <v/>
      </c>
      <c r="L10" s="67">
        <f>IF(I10="","",I10-J10)</f>
        <v/>
      </c>
      <c r="M10" s="68">
        <f>IF(OR(F10="",F10=0),"REPLACE",IF(I10="","NO DATE",IF(K10&lt;=0,"EXPIRED",IF(K10&lt;=J10,"ROTATE",IF(F10&lt;E10,"TOP UP","OK")))))</f>
        <v/>
      </c>
      <c r="N10" s="69" t="n">
        <v>1.5</v>
      </c>
      <c r="O10" s="69">
        <f>IF(F10="",E10*N10,IF(E10&gt;F10,(E10-F10)*N10,0))</f>
        <v/>
      </c>
      <c r="P10" s="65" t="inlineStr">
        <is>
          <t>Walmart</t>
        </is>
      </c>
      <c r="Q10" s="65" t="inlineStr">
        <is>
          <t>F</t>
        </is>
      </c>
      <c r="R10" s="60" t="n"/>
      <c r="S10" s="65" t="inlineStr">
        <is>
          <t>No - single serve</t>
        </is>
      </c>
    </row>
    <row r="11" ht="15" customHeight="1" s="37">
      <c r="A11" s="44" t="inlineStr">
        <is>
          <t>Protein</t>
        </is>
      </c>
      <c r="B11" s="44" t="inlineStr">
        <is>
          <t>Sardines (optional)</t>
        </is>
      </c>
      <c r="C11" s="44" t="inlineStr">
        <is>
          <t>King Oscar / Season</t>
        </is>
      </c>
      <c r="D11" s="44" t="inlineStr">
        <is>
          <t>3.75 oz tin</t>
        </is>
      </c>
      <c r="E11" s="44" t="n">
        <v>4</v>
      </c>
      <c r="F11" s="60" t="n"/>
      <c r="G11" s="61" t="n"/>
      <c r="H11" s="44" t="n">
        <v>48</v>
      </c>
      <c r="I11" s="62">
        <f>IF(G11="","",G11+H11*30)</f>
        <v/>
      </c>
      <c r="J11" s="44" t="n">
        <v>180</v>
      </c>
      <c r="K11" s="44">
        <f>IF(I11="","",I11-TODAY())</f>
        <v/>
      </c>
      <c r="L11" s="63">
        <f>IF(I11="","",I11-J11)</f>
        <v/>
      </c>
      <c r="M11" s="49">
        <f>IF(OR(F11="",F11=0),"REPLACE",IF(I11="","NO DATE",IF(K11&lt;=0,"EXPIRED",IF(K11&lt;=J11,"ROTATE",IF(F11&lt;E11,"TOP UP","OK")))))</f>
        <v/>
      </c>
      <c r="N11" s="64" t="n">
        <v>2.25</v>
      </c>
      <c r="O11" s="64">
        <f>IF(F11="",E11*N11,IF(E11&gt;F11,(E11-F11)*N11,0))</f>
        <v/>
      </c>
      <c r="P11" s="44" t="inlineStr">
        <is>
          <t>Publix</t>
        </is>
      </c>
      <c r="Q11" s="44" t="inlineStr">
        <is>
          <t>F</t>
        </is>
      </c>
      <c r="R11" s="60" t="n"/>
      <c r="S11" s="44" t="inlineStr">
        <is>
          <t>Yes</t>
        </is>
      </c>
    </row>
    <row r="12" ht="15" customHeight="1" s="37">
      <c r="A12" s="65" t="inlineStr">
        <is>
          <t>Protein</t>
        </is>
      </c>
      <c r="B12" s="65" t="inlineStr">
        <is>
          <t>Meat / turkey sticks</t>
        </is>
      </c>
      <c r="C12" s="65" t="inlineStr">
        <is>
          <t>Chomps / Old Wisconsin</t>
        </is>
      </c>
      <c r="D12" s="65" t="inlineStr">
        <is>
          <t>1 oz stick</t>
        </is>
      </c>
      <c r="E12" s="65" t="n">
        <v>32</v>
      </c>
      <c r="F12" s="60" t="n"/>
      <c r="G12" s="61" t="n"/>
      <c r="H12" s="65" t="n">
        <v>10</v>
      </c>
      <c r="I12" s="66">
        <f>IF(G12="","",G12+H12*30)</f>
        <v/>
      </c>
      <c r="J12" s="65" t="n">
        <v>90</v>
      </c>
      <c r="K12" s="65">
        <f>IF(I12="","",I12-TODAY())</f>
        <v/>
      </c>
      <c r="L12" s="67">
        <f>IF(I12="","",I12-J12)</f>
        <v/>
      </c>
      <c r="M12" s="68">
        <f>IF(OR(F12="",F12=0),"REPLACE",IF(I12="","NO DATE",IF(K12&lt;=0,"EXPIRED",IF(K12&lt;=J12,"ROTATE",IF(F12&lt;E12,"TOP UP","OK")))))</f>
        <v/>
      </c>
      <c r="N12" s="69" t="n">
        <v>1.25</v>
      </c>
      <c r="O12" s="69">
        <f>IF(F12="",E12*N12,IF(E12&gt;F12,(E12-F12)*N12,0))</f>
        <v/>
      </c>
      <c r="P12" s="65" t="inlineStr">
        <is>
          <t>Costco</t>
        </is>
      </c>
      <c r="Q12" s="65" t="inlineStr">
        <is>
          <t>-</t>
        </is>
      </c>
      <c r="R12" s="60" t="n"/>
      <c r="S12" s="65" t="inlineStr">
        <is>
          <t>No - single serve</t>
        </is>
      </c>
    </row>
    <row r="13" ht="15" customHeight="1" s="37">
      <c r="A13" s="44" t="inlineStr">
        <is>
          <t>Protein</t>
        </is>
      </c>
      <c r="B13" s="44" t="inlineStr">
        <is>
          <t>Beef jerky</t>
        </is>
      </c>
      <c r="C13" s="44" t="inlineStr">
        <is>
          <t>Kirkland steak strips</t>
        </is>
      </c>
      <c r="D13" s="44" t="inlineStr">
        <is>
          <t>12 oz bag</t>
        </is>
      </c>
      <c r="E13" s="44" t="n">
        <v>2</v>
      </c>
      <c r="F13" s="60" t="n"/>
      <c r="G13" s="61" t="n"/>
      <c r="H13" s="44" t="n">
        <v>12</v>
      </c>
      <c r="I13" s="62">
        <f>IF(G13="","",G13+H13*30)</f>
        <v/>
      </c>
      <c r="J13" s="44" t="n">
        <v>90</v>
      </c>
      <c r="K13" s="44">
        <f>IF(I13="","",I13-TODAY())</f>
        <v/>
      </c>
      <c r="L13" s="63">
        <f>IF(I13="","",I13-J13)</f>
        <v/>
      </c>
      <c r="M13" s="49">
        <f>IF(OR(F13="",F13=0),"REPLACE",IF(I13="","NO DATE",IF(K13&lt;=0,"EXPIRED",IF(K13&lt;=J13,"ROTATE",IF(F13&lt;E13,"TOP UP","OK")))))</f>
        <v/>
      </c>
      <c r="N13" s="64" t="n">
        <v>17</v>
      </c>
      <c r="O13" s="64">
        <f>IF(F13="",E13*N13,IF(E13&gt;F13,(E13-F13)*N13,0))</f>
        <v/>
      </c>
      <c r="P13" s="44" t="inlineStr">
        <is>
          <t>Costco</t>
        </is>
      </c>
      <c r="Q13" s="44" t="inlineStr">
        <is>
          <t>S</t>
        </is>
      </c>
      <c r="R13" s="60" t="n"/>
      <c r="S13" s="44" t="inlineStr">
        <is>
          <t>Reseal, 2 wks</t>
        </is>
      </c>
    </row>
    <row r="14" ht="15" customHeight="1" s="37">
      <c r="A14" s="65" t="inlineStr">
        <is>
          <t>Protein</t>
        </is>
      </c>
      <c r="B14" s="65" t="inlineStr">
        <is>
          <t>Peanut butter</t>
        </is>
      </c>
      <c r="C14" s="65" t="inlineStr">
        <is>
          <t>Jif / Kirkland natural</t>
        </is>
      </c>
      <c r="D14" s="65" t="inlineStr">
        <is>
          <t>40 oz jar</t>
        </is>
      </c>
      <c r="E14" s="65" t="n">
        <v>1</v>
      </c>
      <c r="F14" s="60" t="n"/>
      <c r="G14" s="61" t="n"/>
      <c r="H14" s="65" t="n">
        <v>18</v>
      </c>
      <c r="I14" s="66">
        <f>IF(G14="","",G14+H14*30)</f>
        <v/>
      </c>
      <c r="J14" s="65" t="n">
        <v>90</v>
      </c>
      <c r="K14" s="65">
        <f>IF(I14="","",I14-TODAY())</f>
        <v/>
      </c>
      <c r="L14" s="67">
        <f>IF(I14="","",I14-J14)</f>
        <v/>
      </c>
      <c r="M14" s="68">
        <f>IF(OR(F14="",F14=0),"REPLACE",IF(I14="","NO DATE",IF(K14&lt;=0,"EXPIRED",IF(K14&lt;=J14,"ROTATE",IF(F14&lt;E14,"TOP UP","OK")))))</f>
        <v/>
      </c>
      <c r="N14" s="69" t="n">
        <v>8</v>
      </c>
      <c r="O14" s="69">
        <f>IF(F14="",E14*N14,IF(E14&gt;F14,(E14-F14)*N14,0))</f>
        <v/>
      </c>
      <c r="P14" s="65" t="inlineStr">
        <is>
          <t>Walmart</t>
        </is>
      </c>
      <c r="Q14" s="65" t="inlineStr">
        <is>
          <t>PN</t>
        </is>
      </c>
      <c r="R14" s="60" t="n"/>
      <c r="S14" s="65" t="inlineStr">
        <is>
          <t>No - shelf stable</t>
        </is>
      </c>
    </row>
    <row r="15" ht="15" customHeight="1" s="37">
      <c r="A15" s="44" t="inlineStr">
        <is>
          <t>Protein</t>
        </is>
      </c>
      <c r="B15" s="44" t="inlineStr">
        <is>
          <t>Peanut butter packets</t>
        </is>
      </c>
      <c r="C15" s="44" t="inlineStr">
        <is>
          <t>Justin's / Jif To Go</t>
        </is>
      </c>
      <c r="D15" s="44" t="inlineStr">
        <is>
          <t>1.15 oz</t>
        </is>
      </c>
      <c r="E15" s="44" t="n">
        <v>20</v>
      </c>
      <c r="F15" s="60" t="n"/>
      <c r="G15" s="61" t="n"/>
      <c r="H15" s="44" t="n">
        <v>15</v>
      </c>
      <c r="I15" s="62">
        <f>IF(G15="","",G15+H15*30)</f>
        <v/>
      </c>
      <c r="J15" s="44" t="n">
        <v>90</v>
      </c>
      <c r="K15" s="44">
        <f>IF(I15="","",I15-TODAY())</f>
        <v/>
      </c>
      <c r="L15" s="63">
        <f>IF(I15="","",I15-J15)</f>
        <v/>
      </c>
      <c r="M15" s="49">
        <f>IF(OR(F15="",F15=0),"REPLACE",IF(I15="","NO DATE",IF(K15&lt;=0,"EXPIRED",IF(K15&lt;=J15,"ROTATE",IF(F15&lt;E15,"TOP UP","OK")))))</f>
        <v/>
      </c>
      <c r="N15" s="64" t="n">
        <v>1.1</v>
      </c>
      <c r="O15" s="64">
        <f>IF(F15="",E15*N15,IF(E15&gt;F15,(E15-F15)*N15,0))</f>
        <v/>
      </c>
      <c r="P15" s="44" t="inlineStr">
        <is>
          <t>Target</t>
        </is>
      </c>
      <c r="Q15" s="44" t="inlineStr">
        <is>
          <t>PN</t>
        </is>
      </c>
      <c r="R15" s="60" t="n"/>
      <c r="S15" s="44" t="inlineStr">
        <is>
          <t>No - single serve</t>
        </is>
      </c>
    </row>
    <row r="16" ht="15" customHeight="1" s="37">
      <c r="A16" s="65" t="inlineStr">
        <is>
          <t>Protein</t>
        </is>
      </c>
      <c r="B16" s="65" t="inlineStr">
        <is>
          <t>Almond butter packets</t>
        </is>
      </c>
      <c r="C16" s="65" t="inlineStr">
        <is>
          <t>Justin's classic</t>
        </is>
      </c>
      <c r="D16" s="65" t="inlineStr">
        <is>
          <t>1.15 oz</t>
        </is>
      </c>
      <c r="E16" s="65" t="n">
        <v>8</v>
      </c>
      <c r="F16" s="60" t="n"/>
      <c r="G16" s="61" t="n"/>
      <c r="H16" s="65" t="n">
        <v>12</v>
      </c>
      <c r="I16" s="66">
        <f>IF(G16="","",G16+H16*30)</f>
        <v/>
      </c>
      <c r="J16" s="65" t="n">
        <v>90</v>
      </c>
      <c r="K16" s="65">
        <f>IF(I16="","",I16-TODAY())</f>
        <v/>
      </c>
      <c r="L16" s="67">
        <f>IF(I16="","",I16-J16)</f>
        <v/>
      </c>
      <c r="M16" s="68">
        <f>IF(OR(F16="",F16=0),"REPLACE",IF(I16="","NO DATE",IF(K16&lt;=0,"EXPIRED",IF(K16&lt;=J16,"ROTATE",IF(F16&lt;E16,"TOP UP","OK")))))</f>
        <v/>
      </c>
      <c r="N16" s="69" t="n">
        <v>1.3</v>
      </c>
      <c r="O16" s="69">
        <f>IF(F16="",E16*N16,IF(E16&gt;F16,(E16-F16)*N16,0))</f>
        <v/>
      </c>
      <c r="P16" s="65" t="inlineStr">
        <is>
          <t>Target</t>
        </is>
      </c>
      <c r="Q16" s="65" t="inlineStr">
        <is>
          <t>TN</t>
        </is>
      </c>
      <c r="R16" s="60" t="n"/>
      <c r="S16" s="65" t="inlineStr">
        <is>
          <t>No - single serve</t>
        </is>
      </c>
    </row>
    <row r="17" ht="15" customHeight="1" s="37">
      <c r="A17" s="44" t="inlineStr">
        <is>
          <t>Protein</t>
        </is>
      </c>
      <c r="B17" s="44" t="inlineStr">
        <is>
          <t>Mixed nuts</t>
        </is>
      </c>
      <c r="C17" s="44" t="inlineStr">
        <is>
          <t>Kirkland extra fancy</t>
        </is>
      </c>
      <c r="D17" s="44" t="inlineStr">
        <is>
          <t>24 oz jar</t>
        </is>
      </c>
      <c r="E17" s="44" t="n">
        <v>1</v>
      </c>
      <c r="F17" s="60" t="n"/>
      <c r="G17" s="61" t="n"/>
      <c r="H17" s="44" t="n">
        <v>9</v>
      </c>
      <c r="I17" s="62">
        <f>IF(G17="","",G17+H17*30)</f>
        <v/>
      </c>
      <c r="J17" s="44" t="n">
        <v>90</v>
      </c>
      <c r="K17" s="44">
        <f>IF(I17="","",I17-TODAY())</f>
        <v/>
      </c>
      <c r="L17" s="63">
        <f>IF(I17="","",I17-J17)</f>
        <v/>
      </c>
      <c r="M17" s="49">
        <f>IF(OR(F17="",F17=0),"REPLACE",IF(I17="","NO DATE",IF(K17&lt;=0,"EXPIRED",IF(K17&lt;=J17,"ROTATE",IF(F17&lt;E17,"TOP UP","OK")))))</f>
        <v/>
      </c>
      <c r="N17" s="64" t="n">
        <v>14</v>
      </c>
      <c r="O17" s="64">
        <f>IF(F17="",E17*N17,IF(E17&gt;F17,(E17-F17)*N17,0))</f>
        <v/>
      </c>
      <c r="P17" s="44" t="inlineStr">
        <is>
          <t>Costco</t>
        </is>
      </c>
      <c r="Q17" s="44" t="inlineStr">
        <is>
          <t>TN PN</t>
        </is>
      </c>
      <c r="R17" s="60" t="n"/>
      <c r="S17" s="44" t="inlineStr">
        <is>
          <t>No</t>
        </is>
      </c>
    </row>
    <row r="18" ht="15" customHeight="1" s="37">
      <c r="A18" s="65" t="inlineStr">
        <is>
          <t>Protein</t>
        </is>
      </c>
      <c r="B18" s="65" t="inlineStr">
        <is>
          <t>Almonds</t>
        </is>
      </c>
      <c r="C18" s="65" t="inlineStr">
        <is>
          <t>Kirkland whole</t>
        </is>
      </c>
      <c r="D18" s="65" t="inlineStr">
        <is>
          <t>48 oz bag</t>
        </is>
      </c>
      <c r="E18" s="65" t="n">
        <v>1</v>
      </c>
      <c r="F18" s="60" t="n"/>
      <c r="G18" s="61" t="n"/>
      <c r="H18" s="65" t="n">
        <v>12</v>
      </c>
      <c r="I18" s="66">
        <f>IF(G18="","",G18+H18*30)</f>
        <v/>
      </c>
      <c r="J18" s="65" t="n">
        <v>90</v>
      </c>
      <c r="K18" s="65">
        <f>IF(I18="","",I18-TODAY())</f>
        <v/>
      </c>
      <c r="L18" s="67">
        <f>IF(I18="","",I18-J18)</f>
        <v/>
      </c>
      <c r="M18" s="68">
        <f>IF(OR(F18="",F18=0),"REPLACE",IF(I18="","NO DATE",IF(K18&lt;=0,"EXPIRED",IF(K18&lt;=J18,"ROTATE",IF(F18&lt;E18,"TOP UP","OK")))))</f>
        <v/>
      </c>
      <c r="N18" s="69" t="n">
        <v>19</v>
      </c>
      <c r="O18" s="69">
        <f>IF(F18="",E18*N18,IF(E18&gt;F18,(E18-F18)*N18,0))</f>
        <v/>
      </c>
      <c r="P18" s="65" t="inlineStr">
        <is>
          <t>Costco</t>
        </is>
      </c>
      <c r="Q18" s="65" t="inlineStr">
        <is>
          <t>TN</t>
        </is>
      </c>
      <c r="R18" s="60" t="n"/>
      <c r="S18" s="65" t="inlineStr">
        <is>
          <t>No</t>
        </is>
      </c>
    </row>
    <row r="19" ht="15" customHeight="1" s="37">
      <c r="A19" s="44" t="inlineStr">
        <is>
          <t>Protein</t>
        </is>
      </c>
      <c r="B19" s="44" t="inlineStr">
        <is>
          <t>Pumpkin seeds / pepitas</t>
        </is>
      </c>
      <c r="C19" s="44" t="inlineStr">
        <is>
          <t>Aldi Southern Grove</t>
        </is>
      </c>
      <c r="D19" s="44" t="inlineStr">
        <is>
          <t>16 oz</t>
        </is>
      </c>
      <c r="E19" s="44" t="n">
        <v>1</v>
      </c>
      <c r="F19" s="60" t="n"/>
      <c r="G19" s="61" t="n"/>
      <c r="H19" s="44" t="n">
        <v>9</v>
      </c>
      <c r="I19" s="62">
        <f>IF(G19="","",G19+H19*30)</f>
        <v/>
      </c>
      <c r="J19" s="44" t="n">
        <v>90</v>
      </c>
      <c r="K19" s="44">
        <f>IF(I19="","",I19-TODAY())</f>
        <v/>
      </c>
      <c r="L19" s="63">
        <f>IF(I19="","",I19-J19)</f>
        <v/>
      </c>
      <c r="M19" s="49">
        <f>IF(OR(F19="",F19=0),"REPLACE",IF(I19="","NO DATE",IF(K19&lt;=0,"EXPIRED",IF(K19&lt;=J19,"ROTATE",IF(F19&lt;E19,"TOP UP","OK")))))</f>
        <v/>
      </c>
      <c r="N19" s="64" t="n">
        <v>8</v>
      </c>
      <c r="O19" s="64">
        <f>IF(F19="",E19*N19,IF(E19&gt;F19,(E19-F19)*N19,0))</f>
        <v/>
      </c>
      <c r="P19" s="44" t="inlineStr">
        <is>
          <t>Aldi</t>
        </is>
      </c>
      <c r="Q19" s="44" t="inlineStr">
        <is>
          <t>-</t>
        </is>
      </c>
      <c r="R19" s="60" t="n"/>
      <c r="S19" s="44" t="inlineStr">
        <is>
          <t>No</t>
        </is>
      </c>
    </row>
    <row r="20" ht="15" customHeight="1" s="37">
      <c r="A20" s="65" t="inlineStr">
        <is>
          <t>Protein</t>
        </is>
      </c>
      <c r="B20" s="65" t="inlineStr">
        <is>
          <t>Canned beans (black / garbanzo)</t>
        </is>
      </c>
      <c r="C20" s="65" t="inlineStr">
        <is>
          <t>Aldi Dakota's Pride / Bush's</t>
        </is>
      </c>
      <c r="D20" s="65" t="inlineStr">
        <is>
          <t>15 oz can</t>
        </is>
      </c>
      <c r="E20" s="65" t="n">
        <v>14</v>
      </c>
      <c r="F20" s="60" t="n"/>
      <c r="G20" s="61" t="n"/>
      <c r="H20" s="65" t="n">
        <v>48</v>
      </c>
      <c r="I20" s="66">
        <f>IF(G20="","",G20+H20*30)</f>
        <v/>
      </c>
      <c r="J20" s="65" t="n">
        <v>180</v>
      </c>
      <c r="K20" s="65">
        <f>IF(I20="","",I20-TODAY())</f>
        <v/>
      </c>
      <c r="L20" s="67">
        <f>IF(I20="","",I20-J20)</f>
        <v/>
      </c>
      <c r="M20" s="68">
        <f>IF(OR(F20="",F20=0),"REPLACE",IF(I20="","NO DATE",IF(K20&lt;=0,"EXPIRED",IF(K20&lt;=J20,"ROTATE",IF(F20&lt;E20,"TOP UP","OK")))))</f>
        <v/>
      </c>
      <c r="N20" s="69" t="n">
        <v>1.1</v>
      </c>
      <c r="O20" s="69">
        <f>IF(F20="",E20*N20,IF(E20&gt;F20,(E20-F20)*N20,0))</f>
        <v/>
      </c>
      <c r="P20" s="65" t="inlineStr">
        <is>
          <t>Aldi</t>
        </is>
      </c>
      <c r="Q20" s="65" t="inlineStr">
        <is>
          <t>-</t>
        </is>
      </c>
      <c r="R20" s="60" t="n"/>
      <c r="S20" s="65" t="inlineStr">
        <is>
          <t>Yes</t>
        </is>
      </c>
    </row>
    <row r="21" ht="15" customHeight="1" s="37">
      <c r="A21" s="44" t="inlineStr">
        <is>
          <t>Protein</t>
        </is>
      </c>
      <c r="B21" s="44" t="inlineStr">
        <is>
          <t>Ready-to-eat lentils</t>
        </is>
      </c>
      <c r="C21" s="44" t="inlineStr">
        <is>
          <t>Tasty Bite / Melissa's</t>
        </is>
      </c>
      <c r="D21" s="44" t="inlineStr">
        <is>
          <t>10 oz pouch</t>
        </is>
      </c>
      <c r="E21" s="44" t="n">
        <v>8</v>
      </c>
      <c r="F21" s="60" t="n"/>
      <c r="G21" s="61" t="n"/>
      <c r="H21" s="44" t="n">
        <v>15</v>
      </c>
      <c r="I21" s="62">
        <f>IF(G21="","",G21+H21*30)</f>
        <v/>
      </c>
      <c r="J21" s="44" t="n">
        <v>180</v>
      </c>
      <c r="K21" s="44">
        <f>IF(I21="","",I21-TODAY())</f>
        <v/>
      </c>
      <c r="L21" s="63">
        <f>IF(I21="","",I21-J21)</f>
        <v/>
      </c>
      <c r="M21" s="49">
        <f>IF(OR(F21="",F21=0),"REPLACE",IF(I21="","NO DATE",IF(K21&lt;=0,"EXPIRED",IF(K21&lt;=J21,"ROTATE",IF(F21&lt;E21,"TOP UP","OK")))))</f>
        <v/>
      </c>
      <c r="N21" s="64" t="n">
        <v>2.8</v>
      </c>
      <c r="O21" s="64">
        <f>IF(F21="",E21*N21,IF(E21&gt;F21,(E21-F21)*N21,0))</f>
        <v/>
      </c>
      <c r="P21" s="44" t="inlineStr">
        <is>
          <t>Publix</t>
        </is>
      </c>
      <c r="Q21" s="44" t="inlineStr">
        <is>
          <t>-</t>
        </is>
      </c>
      <c r="R21" s="60" t="n"/>
      <c r="S21" s="44" t="inlineStr">
        <is>
          <t>Yes</t>
        </is>
      </c>
    </row>
    <row r="22" ht="15" customHeight="1" s="37">
      <c r="A22" s="65" t="inlineStr">
        <is>
          <t>Protein</t>
        </is>
      </c>
      <c r="B22" s="65" t="inlineStr">
        <is>
          <t>Shelf-stable hummus packs</t>
        </is>
      </c>
      <c r="C22" s="65" t="inlineStr">
        <is>
          <t>Wild Garden</t>
        </is>
      </c>
      <c r="D22" s="65" t="inlineStr">
        <is>
          <t>2 oz</t>
        </is>
      </c>
      <c r="E22" s="65" t="n">
        <v>20</v>
      </c>
      <c r="F22" s="60" t="n"/>
      <c r="G22" s="61" t="n"/>
      <c r="H22" s="65" t="n">
        <v>12</v>
      </c>
      <c r="I22" s="66">
        <f>IF(G22="","",G22+H22*30)</f>
        <v/>
      </c>
      <c r="J22" s="65" t="n">
        <v>90</v>
      </c>
      <c r="K22" s="65">
        <f>IF(I22="","",I22-TODAY())</f>
        <v/>
      </c>
      <c r="L22" s="67">
        <f>IF(I22="","",I22-J22)</f>
        <v/>
      </c>
      <c r="M22" s="68">
        <f>IF(OR(F22="",F22=0),"REPLACE",IF(I22="","NO DATE",IF(K22&lt;=0,"EXPIRED",IF(K22&lt;=J22,"ROTATE",IF(F22&lt;E22,"TOP UP","OK")))))</f>
        <v/>
      </c>
      <c r="N22" s="69" t="n">
        <v>1.1</v>
      </c>
      <c r="O22" s="69">
        <f>IF(F22="",E22*N22,IF(E22&gt;F22,(E22-F22)*N22,0))</f>
        <v/>
      </c>
      <c r="P22" s="65" t="inlineStr">
        <is>
          <t>Walmart</t>
        </is>
      </c>
      <c r="Q22" s="65" t="inlineStr">
        <is>
          <t>S</t>
        </is>
      </c>
      <c r="R22" s="60" t="n"/>
      <c r="S22" s="65" t="inlineStr">
        <is>
          <t>No - single serve</t>
        </is>
      </c>
    </row>
    <row r="23" ht="15" customHeight="1" s="37">
      <c r="A23" s="44" t="inlineStr">
        <is>
          <t>Dairy</t>
        </is>
      </c>
      <c r="B23" s="44" t="inlineStr">
        <is>
          <t>Shelf-stable milk cartons</t>
        </is>
      </c>
      <c r="C23" s="44" t="inlineStr">
        <is>
          <t>Horizon Organic UHT 8 oz</t>
        </is>
      </c>
      <c r="D23" s="44" t="inlineStr">
        <is>
          <t>18-ct case</t>
        </is>
      </c>
      <c r="E23" s="44" t="n">
        <v>3</v>
      </c>
      <c r="F23" s="60" t="n"/>
      <c r="G23" s="61" t="n"/>
      <c r="H23" s="44" t="n">
        <v>7</v>
      </c>
      <c r="I23" s="62">
        <f>IF(G23="","",G23+H23*30)</f>
        <v/>
      </c>
      <c r="J23" s="44" t="n">
        <v>45</v>
      </c>
      <c r="K23" s="44">
        <f>IF(I23="","",I23-TODAY())</f>
        <v/>
      </c>
      <c r="L23" s="63">
        <f>IF(I23="","",I23-J23)</f>
        <v/>
      </c>
      <c r="M23" s="49">
        <f>IF(OR(F23="",F23=0),"REPLACE",IF(I23="","NO DATE",IF(K23&lt;=0,"EXPIRED",IF(K23&lt;=J23,"ROTATE",IF(F23&lt;E23,"TOP UP","OK")))))</f>
        <v/>
      </c>
      <c r="N23" s="64" t="n">
        <v>23</v>
      </c>
      <c r="O23" s="64">
        <f>IF(F23="",E23*N23,IF(E23&gt;F23,(E23-F23)*N23,0))</f>
        <v/>
      </c>
      <c r="P23" s="44" t="inlineStr">
        <is>
          <t>Costco</t>
        </is>
      </c>
      <c r="Q23" s="44" t="inlineStr">
        <is>
          <t>D</t>
        </is>
      </c>
      <c r="R23" s="60" t="n"/>
      <c r="S23" s="44" t="inlineStr">
        <is>
          <t>No - single serve</t>
        </is>
      </c>
    </row>
    <row r="24" ht="15" customHeight="1" s="37">
      <c r="A24" s="65" t="inlineStr">
        <is>
          <t>Grains</t>
        </is>
      </c>
      <c r="B24" s="65" t="inlineStr">
        <is>
          <t>Whole-grain crackers</t>
        </is>
      </c>
      <c r="C24" s="65" t="inlineStr">
        <is>
          <t>Triscuit / Savoritz</t>
        </is>
      </c>
      <c r="D24" s="65" t="inlineStr">
        <is>
          <t>13 oz box</t>
        </is>
      </c>
      <c r="E24" s="65" t="n">
        <v>5</v>
      </c>
      <c r="F24" s="60" t="n"/>
      <c r="G24" s="61" t="n"/>
      <c r="H24" s="65" t="n">
        <v>8</v>
      </c>
      <c r="I24" s="66">
        <f>IF(G24="","",G24+H24*30)</f>
        <v/>
      </c>
      <c r="J24" s="65" t="n">
        <v>90</v>
      </c>
      <c r="K24" s="65">
        <f>IF(I24="","",I24-TODAY())</f>
        <v/>
      </c>
      <c r="L24" s="67">
        <f>IF(I24="","",I24-J24)</f>
        <v/>
      </c>
      <c r="M24" s="68">
        <f>IF(OR(F24="",F24=0),"REPLACE",IF(I24="","NO DATE",IF(K24&lt;=0,"EXPIRED",IF(K24&lt;=J24,"ROTATE",IF(F24&lt;E24,"TOP UP","OK")))))</f>
        <v/>
      </c>
      <c r="N24" s="69" t="n">
        <v>4.5</v>
      </c>
      <c r="O24" s="69">
        <f>IF(F24="",E24*N24,IF(E24&gt;F24,(E24-F24)*N24,0))</f>
        <v/>
      </c>
      <c r="P24" s="65" t="inlineStr">
        <is>
          <t>Publix</t>
        </is>
      </c>
      <c r="Q24" s="65" t="inlineStr">
        <is>
          <t>W</t>
        </is>
      </c>
      <c r="R24" s="60" t="n"/>
      <c r="S24" s="65" t="inlineStr">
        <is>
          <t>No - reseal</t>
        </is>
      </c>
    </row>
    <row r="25" ht="15" customHeight="1" s="37">
      <c r="A25" s="44" t="inlineStr">
        <is>
          <t>Grains</t>
        </is>
      </c>
      <c r="B25" s="44" t="inlineStr">
        <is>
          <t>Rye crispbread</t>
        </is>
      </c>
      <c r="C25" s="44" t="inlineStr">
        <is>
          <t>Wasa multigrain</t>
        </is>
      </c>
      <c r="D25" s="44" t="inlineStr">
        <is>
          <t>9 oz</t>
        </is>
      </c>
      <c r="E25" s="44" t="n">
        <v>3</v>
      </c>
      <c r="F25" s="60" t="n"/>
      <c r="G25" s="61" t="n"/>
      <c r="H25" s="44" t="n">
        <v>12</v>
      </c>
      <c r="I25" s="62">
        <f>IF(G25="","",G25+H25*30)</f>
        <v/>
      </c>
      <c r="J25" s="44" t="n">
        <v>90</v>
      </c>
      <c r="K25" s="44">
        <f>IF(I25="","",I25-TODAY())</f>
        <v/>
      </c>
      <c r="L25" s="63">
        <f>IF(I25="","",I25-J25)</f>
        <v/>
      </c>
      <c r="M25" s="49">
        <f>IF(OR(F25="",F25=0),"REPLACE",IF(I25="","NO DATE",IF(K25&lt;=0,"EXPIRED",IF(K25&lt;=J25,"ROTATE",IF(F25&lt;E25,"TOP UP","OK")))))</f>
        <v/>
      </c>
      <c r="N25" s="64" t="n">
        <v>3.5</v>
      </c>
      <c r="O25" s="64">
        <f>IF(F25="",E25*N25,IF(E25&gt;F25,(E25-F25)*N25,0))</f>
        <v/>
      </c>
      <c r="P25" s="44" t="inlineStr">
        <is>
          <t>Aldi</t>
        </is>
      </c>
      <c r="Q25" s="44" t="inlineStr">
        <is>
          <t>W</t>
        </is>
      </c>
      <c r="R25" s="60" t="n"/>
      <c r="S25" s="44" t="inlineStr">
        <is>
          <t>No</t>
        </is>
      </c>
    </row>
    <row r="26" ht="15" customHeight="1" s="37">
      <c r="A26" s="65" t="inlineStr">
        <is>
          <t>Grains</t>
        </is>
      </c>
      <c r="B26" s="65" t="inlineStr">
        <is>
          <t>Tortillas</t>
        </is>
      </c>
      <c r="C26" s="65" t="inlineStr">
        <is>
          <t>Mission Carb Balance</t>
        </is>
      </c>
      <c r="D26" s="65" t="inlineStr">
        <is>
          <t>10 ct</t>
        </is>
      </c>
      <c r="E26" s="65" t="n">
        <v>3</v>
      </c>
      <c r="F26" s="60" t="n"/>
      <c r="G26" s="61" t="n"/>
      <c r="H26" s="65" t="n">
        <v>3</v>
      </c>
      <c r="I26" s="66">
        <f>IF(G26="","",G26+H26*30)</f>
        <v/>
      </c>
      <c r="J26" s="65" t="n">
        <v>45</v>
      </c>
      <c r="K26" s="65">
        <f>IF(I26="","",I26-TODAY())</f>
        <v/>
      </c>
      <c r="L26" s="67">
        <f>IF(I26="","",I26-J26)</f>
        <v/>
      </c>
      <c r="M26" s="68">
        <f>IF(OR(F26="",F26=0),"REPLACE",IF(I26="","NO DATE",IF(K26&lt;=0,"EXPIRED",IF(K26&lt;=J26,"ROTATE",IF(F26&lt;E26,"TOP UP","OK")))))</f>
        <v/>
      </c>
      <c r="N26" s="69" t="n">
        <v>3.5</v>
      </c>
      <c r="O26" s="69">
        <f>IF(F26="",E26*N26,IF(E26&gt;F26,(E26-F26)*N26,0))</f>
        <v/>
      </c>
      <c r="P26" s="65" t="inlineStr">
        <is>
          <t>Walmart</t>
        </is>
      </c>
      <c r="Q26" s="65" t="inlineStr">
        <is>
          <t>W</t>
        </is>
      </c>
      <c r="R26" s="60" t="n"/>
      <c r="S26" s="65" t="inlineStr">
        <is>
          <t>No - 3 days once opened</t>
        </is>
      </c>
    </row>
    <row r="27" ht="15" customHeight="1" s="37">
      <c r="A27" s="44" t="inlineStr">
        <is>
          <t>Grains</t>
        </is>
      </c>
      <c r="B27" s="44" t="inlineStr">
        <is>
          <t>Quick oats (cold-soak)</t>
        </is>
      </c>
      <c r="C27" s="44" t="inlineStr">
        <is>
          <t>Quaker 1-Minute</t>
        </is>
      </c>
      <c r="D27" s="44" t="inlineStr">
        <is>
          <t>42 oz</t>
        </is>
      </c>
      <c r="E27" s="44" t="n">
        <v>1</v>
      </c>
      <c r="F27" s="60" t="n"/>
      <c r="G27" s="61" t="n"/>
      <c r="H27" s="44" t="n">
        <v>15</v>
      </c>
      <c r="I27" s="62">
        <f>IF(G27="","",G27+H27*30)</f>
        <v/>
      </c>
      <c r="J27" s="44" t="n">
        <v>90</v>
      </c>
      <c r="K27" s="44">
        <f>IF(I27="","",I27-TODAY())</f>
        <v/>
      </c>
      <c r="L27" s="63">
        <f>IF(I27="","",I27-J27)</f>
        <v/>
      </c>
      <c r="M27" s="49">
        <f>IF(OR(F27="",F27=0),"REPLACE",IF(I27="","NO DATE",IF(K27&lt;=0,"EXPIRED",IF(K27&lt;=J27,"ROTATE",IF(F27&lt;E27,"TOP UP","OK")))))</f>
        <v/>
      </c>
      <c r="N27" s="64" t="n">
        <v>6</v>
      </c>
      <c r="O27" s="64">
        <f>IF(F27="",E27*N27,IF(E27&gt;F27,(E27-F27)*N27,0))</f>
        <v/>
      </c>
      <c r="P27" s="44" t="inlineStr">
        <is>
          <t>Walmart</t>
        </is>
      </c>
      <c r="Q27" s="44" t="inlineStr">
        <is>
          <t>W</t>
        </is>
      </c>
      <c r="R27" s="60" t="n"/>
      <c r="S27" s="44" t="inlineStr">
        <is>
          <t>No</t>
        </is>
      </c>
    </row>
    <row r="28" ht="15" customHeight="1" s="37">
      <c r="A28" s="65" t="inlineStr">
        <is>
          <t>Grains</t>
        </is>
      </c>
      <c r="B28" s="65" t="inlineStr">
        <is>
          <t>Low-sugar cereal</t>
        </is>
      </c>
      <c r="C28" s="65" t="inlineStr">
        <is>
          <t>Cheerios / Rice Chex</t>
        </is>
      </c>
      <c r="D28" s="65" t="inlineStr">
        <is>
          <t>18 oz</t>
        </is>
      </c>
      <c r="E28" s="65" t="n">
        <v>2</v>
      </c>
      <c r="F28" s="60" t="n"/>
      <c r="G28" s="61" t="n"/>
      <c r="H28" s="65" t="n">
        <v>10</v>
      </c>
      <c r="I28" s="66">
        <f>IF(G28="","",G28+H28*30)</f>
        <v/>
      </c>
      <c r="J28" s="65" t="n">
        <v>90</v>
      </c>
      <c r="K28" s="65">
        <f>IF(I28="","",I28-TODAY())</f>
        <v/>
      </c>
      <c r="L28" s="67">
        <f>IF(I28="","",I28-J28)</f>
        <v/>
      </c>
      <c r="M28" s="68">
        <f>IF(OR(F28="",F28=0),"REPLACE",IF(I28="","NO DATE",IF(K28&lt;=0,"EXPIRED",IF(K28&lt;=J28,"ROTATE",IF(F28&lt;E28,"TOP UP","OK")))))</f>
        <v/>
      </c>
      <c r="N28" s="69" t="n">
        <v>5.5</v>
      </c>
      <c r="O28" s="69">
        <f>IF(F28="",E28*N28,IF(E28&gt;F28,(E28-F28)*N28,0))</f>
        <v/>
      </c>
      <c r="P28" s="65" t="inlineStr">
        <is>
          <t>Costco</t>
        </is>
      </c>
      <c r="Q28" s="65" t="inlineStr">
        <is>
          <t>W</t>
        </is>
      </c>
      <c r="R28" s="60" t="n"/>
      <c r="S28" s="65" t="inlineStr">
        <is>
          <t>No</t>
        </is>
      </c>
    </row>
    <row r="29" ht="15" customHeight="1" s="37">
      <c r="A29" s="44" t="inlineStr">
        <is>
          <t>Fruit</t>
        </is>
      </c>
      <c r="B29" s="44" t="inlineStr">
        <is>
          <t>Applesauce pouches, unsweetened</t>
        </is>
      </c>
      <c r="C29" s="44" t="inlineStr">
        <is>
          <t>GoGo squeeZ / Kirkland</t>
        </is>
      </c>
      <c r="D29" s="44" t="inlineStr">
        <is>
          <t>pouch</t>
        </is>
      </c>
      <c r="E29" s="44" t="n">
        <v>36</v>
      </c>
      <c r="F29" s="60" t="n"/>
      <c r="G29" s="61" t="n"/>
      <c r="H29" s="44" t="n">
        <v>15</v>
      </c>
      <c r="I29" s="62">
        <f>IF(G29="","",G29+H29*30)</f>
        <v/>
      </c>
      <c r="J29" s="44" t="n">
        <v>90</v>
      </c>
      <c r="K29" s="44">
        <f>IF(I29="","",I29-TODAY())</f>
        <v/>
      </c>
      <c r="L29" s="63">
        <f>IF(I29="","",I29-J29)</f>
        <v/>
      </c>
      <c r="M29" s="49">
        <f>IF(OR(F29="",F29=0),"REPLACE",IF(I29="","NO DATE",IF(K29&lt;=0,"EXPIRED",IF(K29&lt;=J29,"ROTATE",IF(F29&lt;E29,"TOP UP","OK")))))</f>
        <v/>
      </c>
      <c r="N29" s="64" t="n">
        <v>0.55</v>
      </c>
      <c r="O29" s="64">
        <f>IF(F29="",E29*N29,IF(E29&gt;F29,(E29-F29)*N29,0))</f>
        <v/>
      </c>
      <c r="P29" s="44" t="inlineStr">
        <is>
          <t>Costco</t>
        </is>
      </c>
      <c r="Q29" s="44" t="inlineStr">
        <is>
          <t>-</t>
        </is>
      </c>
      <c r="R29" s="60" t="n"/>
      <c r="S29" s="44" t="inlineStr">
        <is>
          <t>No - single serve</t>
        </is>
      </c>
    </row>
    <row r="30" ht="15" customHeight="1" s="37">
      <c r="A30" s="65" t="inlineStr">
        <is>
          <t>Fruit</t>
        </is>
      </c>
      <c r="B30" s="65" t="inlineStr">
        <is>
          <t>Fruit cups in 100% juice</t>
        </is>
      </c>
      <c r="C30" s="65" t="inlineStr">
        <is>
          <t>Dole Fruit Bowls in juice</t>
        </is>
      </c>
      <c r="D30" s="65" t="inlineStr">
        <is>
          <t>16-ct case</t>
        </is>
      </c>
      <c r="E30" s="65" t="n">
        <v>3</v>
      </c>
      <c r="F30" s="60" t="n"/>
      <c r="G30" s="61" t="n"/>
      <c r="H30" s="65" t="n">
        <v>15</v>
      </c>
      <c r="I30" s="66">
        <f>IF(G30="","",G30+H30*30)</f>
        <v/>
      </c>
      <c r="J30" s="65" t="n">
        <v>90</v>
      </c>
      <c r="K30" s="65">
        <f>IF(I30="","",I30-TODAY())</f>
        <v/>
      </c>
      <c r="L30" s="67">
        <f>IF(I30="","",I30-J30)</f>
        <v/>
      </c>
      <c r="M30" s="68">
        <f>IF(OR(F30="",F30=0),"REPLACE",IF(I30="","NO DATE",IF(K30&lt;=0,"EXPIRED",IF(K30&lt;=J30,"ROTATE",IF(F30&lt;E30,"TOP UP","OK")))))</f>
        <v/>
      </c>
      <c r="N30" s="69" t="n">
        <v>12</v>
      </c>
      <c r="O30" s="69">
        <f>IF(F30="",E30*N30,IF(E30&gt;F30,(E30-F30)*N30,0))</f>
        <v/>
      </c>
      <c r="P30" s="65" t="inlineStr">
        <is>
          <t>Costco</t>
        </is>
      </c>
      <c r="Q30" s="65" t="inlineStr">
        <is>
          <t>-</t>
        </is>
      </c>
      <c r="R30" s="60" t="n"/>
      <c r="S30" s="65" t="inlineStr">
        <is>
          <t>No - single serve</t>
        </is>
      </c>
    </row>
    <row r="31" ht="15" customHeight="1" s="37">
      <c r="A31" s="44" t="inlineStr">
        <is>
          <t>Fruit</t>
        </is>
      </c>
      <c r="B31" s="44" t="inlineStr">
        <is>
          <t>Raisin mini-boxes</t>
        </is>
      </c>
      <c r="C31" s="44" t="inlineStr">
        <is>
          <t>Sun-Maid 0.5 oz</t>
        </is>
      </c>
      <c r="D31" s="44" t="inlineStr">
        <is>
          <t>0.5 oz</t>
        </is>
      </c>
      <c r="E31" s="44" t="n">
        <v>28</v>
      </c>
      <c r="F31" s="60" t="n"/>
      <c r="G31" s="61" t="n"/>
      <c r="H31" s="44" t="n">
        <v>12</v>
      </c>
      <c r="I31" s="62">
        <f>IF(G31="","",G31+H31*30)</f>
        <v/>
      </c>
      <c r="J31" s="44" t="n">
        <v>90</v>
      </c>
      <c r="K31" s="44">
        <f>IF(I31="","",I31-TODAY())</f>
        <v/>
      </c>
      <c r="L31" s="63">
        <f>IF(I31="","",I31-J31)</f>
        <v/>
      </c>
      <c r="M31" s="49">
        <f>IF(OR(F31="",F31=0),"REPLACE",IF(I31="","NO DATE",IF(K31&lt;=0,"EXPIRED",IF(K31&lt;=J31,"ROTATE",IF(F31&lt;E31,"TOP UP","OK")))))</f>
        <v/>
      </c>
      <c r="N31" s="64" t="n">
        <v>0.35</v>
      </c>
      <c r="O31" s="64">
        <f>IF(F31="",E31*N31,IF(E31&gt;F31,(E31-F31)*N31,0))</f>
        <v/>
      </c>
      <c r="P31" s="44" t="inlineStr">
        <is>
          <t>Costco</t>
        </is>
      </c>
      <c r="Q31" s="44" t="inlineStr">
        <is>
          <t>-</t>
        </is>
      </c>
      <c r="R31" s="60" t="n"/>
      <c r="S31" s="44" t="inlineStr">
        <is>
          <t>No - single serve</t>
        </is>
      </c>
    </row>
    <row r="32" ht="15" customHeight="1" s="37">
      <c r="A32" s="65" t="inlineStr">
        <is>
          <t>Fruit</t>
        </is>
      </c>
      <c r="B32" s="65" t="inlineStr">
        <is>
          <t>Dried mango / apricots</t>
        </is>
      </c>
      <c r="C32" s="65" t="inlineStr">
        <is>
          <t>Kirkland / Aldi</t>
        </is>
      </c>
      <c r="D32" s="65" t="inlineStr">
        <is>
          <t>20 oz</t>
        </is>
      </c>
      <c r="E32" s="65" t="n">
        <v>1</v>
      </c>
      <c r="F32" s="60" t="n"/>
      <c r="G32" s="61" t="n"/>
      <c r="H32" s="65" t="n">
        <v>10</v>
      </c>
      <c r="I32" s="66">
        <f>IF(G32="","",G32+H32*30)</f>
        <v/>
      </c>
      <c r="J32" s="65" t="n">
        <v>90</v>
      </c>
      <c r="K32" s="65">
        <f>IF(I32="","",I32-TODAY())</f>
        <v/>
      </c>
      <c r="L32" s="67">
        <f>IF(I32="","",I32-J32)</f>
        <v/>
      </c>
      <c r="M32" s="68">
        <f>IF(OR(F32="",F32=0),"REPLACE",IF(I32="","NO DATE",IF(K32&lt;=0,"EXPIRED",IF(K32&lt;=J32,"ROTATE",IF(F32&lt;E32,"TOP UP","OK")))))</f>
        <v/>
      </c>
      <c r="N32" s="69" t="n">
        <v>10</v>
      </c>
      <c r="O32" s="69">
        <f>IF(F32="",E32*N32,IF(E32&gt;F32,(E32-F32)*N32,0))</f>
        <v/>
      </c>
      <c r="P32" s="65" t="inlineStr">
        <is>
          <t>Costco</t>
        </is>
      </c>
      <c r="Q32" s="65" t="inlineStr">
        <is>
          <t>-</t>
        </is>
      </c>
      <c r="R32" s="60" t="n"/>
      <c r="S32" s="65" t="inlineStr">
        <is>
          <t>No</t>
        </is>
      </c>
    </row>
    <row r="33" ht="15" customHeight="1" s="37">
      <c r="A33" s="44" t="inlineStr">
        <is>
          <t>Vegetables</t>
        </is>
      </c>
      <c r="B33" s="44" t="inlineStr">
        <is>
          <t>Canned vegetables (no salt added)</t>
        </is>
      </c>
      <c r="C33" s="44" t="inlineStr">
        <is>
          <t>Green beans / corn / carrots</t>
        </is>
      </c>
      <c r="D33" s="44" t="inlineStr">
        <is>
          <t>15 oz can</t>
        </is>
      </c>
      <c r="E33" s="44" t="n">
        <v>14</v>
      </c>
      <c r="F33" s="60" t="n"/>
      <c r="G33" s="61" t="n"/>
      <c r="H33" s="44" t="n">
        <v>48</v>
      </c>
      <c r="I33" s="62">
        <f>IF(G33="","",G33+H33*30)</f>
        <v/>
      </c>
      <c r="J33" s="44" t="n">
        <v>180</v>
      </c>
      <c r="K33" s="44">
        <f>IF(I33="","",I33-TODAY())</f>
        <v/>
      </c>
      <c r="L33" s="63">
        <f>IF(I33="","",I33-J33)</f>
        <v/>
      </c>
      <c r="M33" s="49">
        <f>IF(OR(F33="",F33=0),"REPLACE",IF(I33="","NO DATE",IF(K33&lt;=0,"EXPIRED",IF(K33&lt;=J33,"ROTATE",IF(F33&lt;E33,"TOP UP","OK")))))</f>
        <v/>
      </c>
      <c r="N33" s="64" t="n">
        <v>1</v>
      </c>
      <c r="O33" s="64">
        <f>IF(F33="",E33*N33,IF(E33&gt;F33,(E33-F33)*N33,0))</f>
        <v/>
      </c>
      <c r="P33" s="44" t="inlineStr">
        <is>
          <t>Aldi</t>
        </is>
      </c>
      <c r="Q33" s="44" t="inlineStr">
        <is>
          <t>-</t>
        </is>
      </c>
      <c r="R33" s="60" t="n"/>
      <c r="S33" s="44" t="inlineStr">
        <is>
          <t>Yes</t>
        </is>
      </c>
    </row>
    <row r="34" ht="15" customHeight="1" s="37">
      <c r="A34" s="65" t="inlineStr">
        <is>
          <t>Vegetables</t>
        </is>
      </c>
      <c r="B34" s="65" t="inlineStr">
        <is>
          <t>Roasted red peppers</t>
        </is>
      </c>
      <c r="C34" s="65" t="inlineStr">
        <is>
          <t>Aldi / Publix jarred</t>
        </is>
      </c>
      <c r="D34" s="65" t="inlineStr">
        <is>
          <t>12 oz jar</t>
        </is>
      </c>
      <c r="E34" s="65" t="n">
        <v>2</v>
      </c>
      <c r="F34" s="60" t="n"/>
      <c r="G34" s="61" t="n"/>
      <c r="H34" s="65" t="n">
        <v>18</v>
      </c>
      <c r="I34" s="66">
        <f>IF(G34="","",G34+H34*30)</f>
        <v/>
      </c>
      <c r="J34" s="65" t="n">
        <v>180</v>
      </c>
      <c r="K34" s="65">
        <f>IF(I34="","",I34-TODAY())</f>
        <v/>
      </c>
      <c r="L34" s="67">
        <f>IF(I34="","",I34-J34)</f>
        <v/>
      </c>
      <c r="M34" s="68">
        <f>IF(OR(F34="",F34=0),"REPLACE",IF(I34="","NO DATE",IF(K34&lt;=0,"EXPIRED",IF(K34&lt;=J34,"ROTATE",IF(F34&lt;E34,"TOP UP","OK")))))</f>
        <v/>
      </c>
      <c r="N34" s="69" t="n">
        <v>3</v>
      </c>
      <c r="O34" s="69">
        <f>IF(F34="",E34*N34,IF(E34&gt;F34,(E34-F34)*N34,0))</f>
        <v/>
      </c>
      <c r="P34" s="65" t="inlineStr">
        <is>
          <t>Aldi</t>
        </is>
      </c>
      <c r="Q34" s="65" t="inlineStr">
        <is>
          <t>-</t>
        </is>
      </c>
      <c r="R34" s="60" t="n"/>
      <c r="S34" s="65" t="inlineStr">
        <is>
          <t>Yes</t>
        </is>
      </c>
    </row>
    <row r="35" ht="15" customHeight="1" s="37">
      <c r="A35" s="44" t="inlineStr">
        <is>
          <t>Vegetables</t>
        </is>
      </c>
      <c r="B35" s="44" t="inlineStr">
        <is>
          <t>Olive single-serve cups</t>
        </is>
      </c>
      <c r="C35" s="44" t="inlineStr">
        <is>
          <t>Pearls Olives To Go</t>
        </is>
      </c>
      <c r="D35" s="44" t="inlineStr">
        <is>
          <t>1.2 oz cup</t>
        </is>
      </c>
      <c r="E35" s="44" t="n">
        <v>20</v>
      </c>
      <c r="F35" s="60" t="n"/>
      <c r="G35" s="61" t="n"/>
      <c r="H35" s="44" t="n">
        <v>12</v>
      </c>
      <c r="I35" s="62">
        <f>IF(G35="","",G35+H35*30)</f>
        <v/>
      </c>
      <c r="J35" s="44" t="n">
        <v>90</v>
      </c>
      <c r="K35" s="44">
        <f>IF(I35="","",I35-TODAY())</f>
        <v/>
      </c>
      <c r="L35" s="63">
        <f>IF(I35="","",I35-J35)</f>
        <v/>
      </c>
      <c r="M35" s="49">
        <f>IF(OR(F35="",F35=0),"REPLACE",IF(I35="","NO DATE",IF(K35&lt;=0,"EXPIRED",IF(K35&lt;=J35,"ROTATE",IF(F35&lt;E35,"TOP UP","OK")))))</f>
        <v/>
      </c>
      <c r="N35" s="64" t="n">
        <v>0.8</v>
      </c>
      <c r="O35" s="64">
        <f>IF(F35="",E35*N35,IF(E35&gt;F35,(E35-F35)*N35,0))</f>
        <v/>
      </c>
      <c r="P35" s="44" t="inlineStr">
        <is>
          <t>Publix</t>
        </is>
      </c>
      <c r="Q35" s="44" t="inlineStr">
        <is>
          <t>-</t>
        </is>
      </c>
      <c r="R35" s="60" t="n"/>
      <c r="S35" s="44" t="inlineStr">
        <is>
          <t>No - single serve</t>
        </is>
      </c>
    </row>
    <row r="36" ht="15" customHeight="1" s="37">
      <c r="A36" s="65" t="inlineStr">
        <is>
          <t>Vegetables</t>
        </is>
      </c>
      <c r="B36" s="65" t="inlineStr">
        <is>
          <t>Pickle single-serve</t>
        </is>
      </c>
      <c r="C36" s="65" t="inlineStr">
        <is>
          <t>Vlasic / Grillo's pouch</t>
        </is>
      </c>
      <c r="D36" s="65" t="inlineStr">
        <is>
          <t>single</t>
        </is>
      </c>
      <c r="E36" s="65" t="n">
        <v>12</v>
      </c>
      <c r="F36" s="60" t="n"/>
      <c r="G36" s="61" t="n"/>
      <c r="H36" s="65" t="n">
        <v>12</v>
      </c>
      <c r="I36" s="66">
        <f>IF(G36="","",G36+H36*30)</f>
        <v/>
      </c>
      <c r="J36" s="65" t="n">
        <v>90</v>
      </c>
      <c r="K36" s="65">
        <f>IF(I36="","",I36-TODAY())</f>
        <v/>
      </c>
      <c r="L36" s="67">
        <f>IF(I36="","",I36-J36)</f>
        <v/>
      </c>
      <c r="M36" s="68">
        <f>IF(OR(F36="",F36=0),"REPLACE",IF(I36="","NO DATE",IF(K36&lt;=0,"EXPIRED",IF(K36&lt;=J36,"ROTATE",IF(F36&lt;E36,"TOP UP","OK")))))</f>
        <v/>
      </c>
      <c r="N36" s="69" t="n">
        <v>1</v>
      </c>
      <c r="O36" s="69">
        <f>IF(F36="",E36*N36,IF(E36&gt;F36,(E36-F36)*N36,0))</f>
        <v/>
      </c>
      <c r="P36" s="65" t="inlineStr">
        <is>
          <t>Walmart</t>
        </is>
      </c>
      <c r="Q36" s="65" t="inlineStr">
        <is>
          <t>-</t>
        </is>
      </c>
      <c r="R36" s="60" t="n"/>
      <c r="S36" s="65" t="inlineStr">
        <is>
          <t>No - single serve</t>
        </is>
      </c>
    </row>
    <row r="37" ht="15" customHeight="1" s="37">
      <c r="A37" s="44" t="inlineStr">
        <is>
          <t>Vegetables</t>
        </is>
      </c>
      <c r="B37" s="44" t="inlineStr">
        <is>
          <t>Low-sodium vegetable juice</t>
        </is>
      </c>
      <c r="C37" s="44" t="inlineStr">
        <is>
          <t>V8 Low Sodium</t>
        </is>
      </c>
      <c r="D37" s="44" t="inlineStr">
        <is>
          <t>5.5 oz can</t>
        </is>
      </c>
      <c r="E37" s="44" t="n">
        <v>24</v>
      </c>
      <c r="F37" s="60" t="n"/>
      <c r="G37" s="61" t="n"/>
      <c r="H37" s="44" t="n">
        <v>15</v>
      </c>
      <c r="I37" s="62">
        <f>IF(G37="","",G37+H37*30)</f>
        <v/>
      </c>
      <c r="J37" s="44" t="n">
        <v>90</v>
      </c>
      <c r="K37" s="44">
        <f>IF(I37="","",I37-TODAY())</f>
        <v/>
      </c>
      <c r="L37" s="63">
        <f>IF(I37="","",I37-J37)</f>
        <v/>
      </c>
      <c r="M37" s="49">
        <f>IF(OR(F37="",F37=0),"REPLACE",IF(I37="","NO DATE",IF(K37&lt;=0,"EXPIRED",IF(K37&lt;=J37,"ROTATE",IF(F37&lt;E37,"TOP UP","OK")))))</f>
        <v/>
      </c>
      <c r="N37" s="64" t="n">
        <v>0.8</v>
      </c>
      <c r="O37" s="64">
        <f>IF(F37="",E37*N37,IF(E37&gt;F37,(E37-F37)*N37,0))</f>
        <v/>
      </c>
      <c r="P37" s="44" t="inlineStr">
        <is>
          <t>Walmart</t>
        </is>
      </c>
      <c r="Q37" s="44" t="inlineStr">
        <is>
          <t>-</t>
        </is>
      </c>
      <c r="R37" s="60" t="n"/>
      <c r="S37" s="44" t="inlineStr">
        <is>
          <t>No - single serve</t>
        </is>
      </c>
    </row>
    <row r="38" ht="15" customHeight="1" s="37">
      <c r="A38" s="65" t="inlineStr">
        <is>
          <t>Snacks</t>
        </is>
      </c>
      <c r="B38" s="65" t="inlineStr">
        <is>
          <t>Protein / nut bars</t>
        </is>
      </c>
      <c r="C38" s="65" t="inlineStr">
        <is>
          <t>RXBAR / Kirkland nut bar</t>
        </is>
      </c>
      <c r="D38" s="65" t="inlineStr">
        <is>
          <t>bar</t>
        </is>
      </c>
      <c r="E38" s="65" t="n">
        <v>32</v>
      </c>
      <c r="F38" s="60" t="n"/>
      <c r="G38" s="61" t="n"/>
      <c r="H38" s="65" t="n">
        <v>9</v>
      </c>
      <c r="I38" s="66">
        <f>IF(G38="","",G38+H38*30)</f>
        <v/>
      </c>
      <c r="J38" s="65" t="n">
        <v>90</v>
      </c>
      <c r="K38" s="65">
        <f>IF(I38="","",I38-TODAY())</f>
        <v/>
      </c>
      <c r="L38" s="67">
        <f>IF(I38="","",I38-J38)</f>
        <v/>
      </c>
      <c r="M38" s="68">
        <f>IF(OR(F38="",F38=0),"REPLACE",IF(I38="","NO DATE",IF(K38&lt;=0,"EXPIRED",IF(K38&lt;=J38,"ROTATE",IF(F38&lt;E38,"TOP UP","OK")))))</f>
        <v/>
      </c>
      <c r="N38" s="69" t="n">
        <v>1.4</v>
      </c>
      <c r="O38" s="69">
        <f>IF(F38="",E38*N38,IF(E38&gt;F38,(E38-F38)*N38,0))</f>
        <v/>
      </c>
      <c r="P38" s="65" t="inlineStr">
        <is>
          <t>Costco</t>
        </is>
      </c>
      <c r="Q38" s="65" t="inlineStr">
        <is>
          <t>TN PN D</t>
        </is>
      </c>
      <c r="R38" s="60" t="n"/>
      <c r="S38" s="65" t="inlineStr">
        <is>
          <t>No - single serve</t>
        </is>
      </c>
    </row>
    <row r="39" ht="15" customHeight="1" s="37">
      <c r="A39" s="44" t="inlineStr">
        <is>
          <t>Snacks</t>
        </is>
      </c>
      <c r="B39" s="44" t="inlineStr">
        <is>
          <t>Kid bars</t>
        </is>
      </c>
      <c r="C39" s="44" t="inlineStr">
        <is>
          <t>Clif Kid Zbar / Larabar</t>
        </is>
      </c>
      <c r="D39" s="44" t="inlineStr">
        <is>
          <t>bar</t>
        </is>
      </c>
      <c r="E39" s="44" t="n">
        <v>20</v>
      </c>
      <c r="F39" s="60" t="n"/>
      <c r="G39" s="61" t="n"/>
      <c r="H39" s="44" t="n">
        <v>9</v>
      </c>
      <c r="I39" s="62">
        <f>IF(G39="","",G39+H39*30)</f>
        <v/>
      </c>
      <c r="J39" s="44" t="n">
        <v>90</v>
      </c>
      <c r="K39" s="44">
        <f>IF(I39="","",I39-TODAY())</f>
        <v/>
      </c>
      <c r="L39" s="63">
        <f>IF(I39="","",I39-J39)</f>
        <v/>
      </c>
      <c r="M39" s="49">
        <f>IF(OR(F39="",F39=0),"REPLACE",IF(I39="","NO DATE",IF(K39&lt;=0,"EXPIRED",IF(K39&lt;=J39,"ROTATE",IF(F39&lt;E39,"TOP UP","OK")))))</f>
        <v/>
      </c>
      <c r="N39" s="64" t="n">
        <v>0.9</v>
      </c>
      <c r="O39" s="64">
        <f>IF(F39="",E39*N39,IF(E39&gt;F39,(E39-F39)*N39,0))</f>
        <v/>
      </c>
      <c r="P39" s="44" t="inlineStr">
        <is>
          <t>Costco</t>
        </is>
      </c>
      <c r="Q39" s="44" t="inlineStr">
        <is>
          <t>W</t>
        </is>
      </c>
      <c r="R39" s="60" t="n"/>
      <c r="S39" s="44" t="inlineStr">
        <is>
          <t>No - single serve</t>
        </is>
      </c>
    </row>
    <row r="40" ht="15" customHeight="1" s="37">
      <c r="A40" s="65" t="inlineStr">
        <is>
          <t>Snacks</t>
        </is>
      </c>
      <c r="B40" s="65" t="inlineStr">
        <is>
          <t>Pudding / gelatin cups</t>
        </is>
      </c>
      <c r="C40" s="65" t="inlineStr">
        <is>
          <t>Snack Pack / Kozy Shack</t>
        </is>
      </c>
      <c r="D40" s="65" t="inlineStr">
        <is>
          <t>cup</t>
        </is>
      </c>
      <c r="E40" s="65" t="n">
        <v>16</v>
      </c>
      <c r="F40" s="60" t="n"/>
      <c r="G40" s="61" t="n"/>
      <c r="H40" s="65" t="n">
        <v>7</v>
      </c>
      <c r="I40" s="66">
        <f>IF(G40="","",G40+H40*30)</f>
        <v/>
      </c>
      <c r="J40" s="65" t="n">
        <v>45</v>
      </c>
      <c r="K40" s="65">
        <f>IF(I40="","",I40-TODAY())</f>
        <v/>
      </c>
      <c r="L40" s="67">
        <f>IF(I40="","",I40-J40)</f>
        <v/>
      </c>
      <c r="M40" s="68">
        <f>IF(OR(F40="",F40=0),"REPLACE",IF(I40="","NO DATE",IF(K40&lt;=0,"EXPIRED",IF(K40&lt;=J40,"ROTATE",IF(F40&lt;E40,"TOP UP","OK")))))</f>
        <v/>
      </c>
      <c r="N40" s="69" t="n">
        <v>0.7</v>
      </c>
      <c r="O40" s="69">
        <f>IF(F40="",E40*N40,IF(E40&gt;F40,(E40-F40)*N40,0))</f>
        <v/>
      </c>
      <c r="P40" s="65" t="inlineStr">
        <is>
          <t>Walmart</t>
        </is>
      </c>
      <c r="Q40" s="65" t="inlineStr">
        <is>
          <t>D</t>
        </is>
      </c>
      <c r="R40" s="60" t="n"/>
      <c r="S40" s="65" t="inlineStr">
        <is>
          <t>No - single serve</t>
        </is>
      </c>
    </row>
    <row r="41" ht="15" customHeight="1" s="37">
      <c r="A41" s="44" t="inlineStr">
        <is>
          <t>Snacks</t>
        </is>
      </c>
      <c r="B41" s="44" t="inlineStr">
        <is>
          <t>Popcorn / pretzels / animal crackers</t>
        </is>
      </c>
      <c r="C41" s="44" t="inlineStr">
        <is>
          <t>SkinnyPop / Stauffer's</t>
        </is>
      </c>
      <c r="D41" s="44" t="inlineStr">
        <is>
          <t>bag or box</t>
        </is>
      </c>
      <c r="E41" s="44" t="n">
        <v>4</v>
      </c>
      <c r="F41" s="60" t="n"/>
      <c r="G41" s="61" t="n"/>
      <c r="H41" s="44" t="n">
        <v>6</v>
      </c>
      <c r="I41" s="62">
        <f>IF(G41="","",G41+H41*30)</f>
        <v/>
      </c>
      <c r="J41" s="44" t="n">
        <v>90</v>
      </c>
      <c r="K41" s="44">
        <f>IF(I41="","",I41-TODAY())</f>
        <v/>
      </c>
      <c r="L41" s="63">
        <f>IF(I41="","",I41-J41)</f>
        <v/>
      </c>
      <c r="M41" s="49">
        <f>IF(OR(F41="",F41=0),"REPLACE",IF(I41="","NO DATE",IF(K41&lt;=0,"EXPIRED",IF(K41&lt;=J41,"ROTATE",IF(F41&lt;E41,"TOP UP","OK")))))</f>
        <v/>
      </c>
      <c r="N41" s="64" t="n">
        <v>4</v>
      </c>
      <c r="O41" s="64">
        <f>IF(F41="",E41*N41,IF(E41&gt;F41,(E41-F41)*N41,0))</f>
        <v/>
      </c>
      <c r="P41" s="44" t="inlineStr">
        <is>
          <t>Aldi</t>
        </is>
      </c>
      <c r="Q41" s="44" t="inlineStr">
        <is>
          <t>W</t>
        </is>
      </c>
      <c r="R41" s="60" t="n"/>
      <c r="S41" s="44" t="inlineStr">
        <is>
          <t>No</t>
        </is>
      </c>
    </row>
    <row r="42" ht="15" customHeight="1" s="37">
      <c r="A42" s="65" t="inlineStr">
        <is>
          <t>Snacks</t>
        </is>
      </c>
      <c r="B42" s="65" t="inlineStr">
        <is>
          <t>Comfort candy / fruit snacks</t>
        </is>
      </c>
      <c r="C42" s="65" t="inlineStr">
        <is>
          <t>M&amp;M's / Welch's</t>
        </is>
      </c>
      <c r="D42" s="65" t="inlineStr">
        <is>
          <t>variety</t>
        </is>
      </c>
      <c r="E42" s="65" t="n">
        <v>1</v>
      </c>
      <c r="F42" s="60" t="n"/>
      <c r="G42" s="61" t="n"/>
      <c r="H42" s="65" t="n">
        <v>7</v>
      </c>
      <c r="I42" s="66">
        <f>IF(G42="","",G42+H42*30)</f>
        <v/>
      </c>
      <c r="J42" s="65" t="n">
        <v>90</v>
      </c>
      <c r="K42" s="65">
        <f>IF(I42="","",I42-TODAY())</f>
        <v/>
      </c>
      <c r="L42" s="67">
        <f>IF(I42="","",I42-J42)</f>
        <v/>
      </c>
      <c r="M42" s="68">
        <f>IF(OR(F42="",F42=0),"REPLACE",IF(I42="","NO DATE",IF(K42&lt;=0,"EXPIRED",IF(K42&lt;=J42,"ROTATE",IF(F42&lt;E42,"TOP UP","OK")))))</f>
        <v/>
      </c>
      <c r="N42" s="69" t="n">
        <v>25</v>
      </c>
      <c r="O42" s="69">
        <f>IF(F42="",E42*N42,IF(E42&gt;F42,(E42-F42)*N42,0))</f>
        <v/>
      </c>
      <c r="P42" s="65" t="inlineStr">
        <is>
          <t>Target</t>
        </is>
      </c>
      <c r="Q42" s="65" t="inlineStr">
        <is>
          <t>D PN</t>
        </is>
      </c>
      <c r="R42" s="60" t="n"/>
      <c r="S42" s="65" t="inlineStr">
        <is>
          <t>No</t>
        </is>
      </c>
    </row>
    <row r="43" ht="15" customHeight="1" s="37">
      <c r="A43" s="44" t="inlineStr">
        <is>
          <t>Drinks</t>
        </is>
      </c>
      <c r="B43" s="44" t="inlineStr">
        <is>
          <t>Instant coffee (dissolves cold)</t>
        </is>
      </c>
      <c r="C43" s="44" t="inlineStr">
        <is>
          <t>Starbucks VIA / Nescafe</t>
        </is>
      </c>
      <c r="D43" s="44" t="inlineStr">
        <is>
          <t>26-ct box</t>
        </is>
      </c>
      <c r="E43" s="44" t="n">
        <v>2</v>
      </c>
      <c r="F43" s="60" t="n"/>
      <c r="G43" s="61" t="n"/>
      <c r="H43" s="44" t="n">
        <v>21</v>
      </c>
      <c r="I43" s="62">
        <f>IF(G43="","",G43+H43*30)</f>
        <v/>
      </c>
      <c r="J43" s="44" t="n">
        <v>90</v>
      </c>
      <c r="K43" s="44">
        <f>IF(I43="","",I43-TODAY())</f>
        <v/>
      </c>
      <c r="L43" s="63">
        <f>IF(I43="","",I43-J43)</f>
        <v/>
      </c>
      <c r="M43" s="49">
        <f>IF(OR(F43="",F43=0),"REPLACE",IF(I43="","NO DATE",IF(K43&lt;=0,"EXPIRED",IF(K43&lt;=J43,"ROTATE",IF(F43&lt;E43,"TOP UP","OK")))))</f>
        <v/>
      </c>
      <c r="N43" s="64" t="n">
        <v>14</v>
      </c>
      <c r="O43" s="64">
        <f>IF(F43="",E43*N43,IF(E43&gt;F43,(E43-F43)*N43,0))</f>
        <v/>
      </c>
      <c r="P43" s="44" t="inlineStr">
        <is>
          <t>Target</t>
        </is>
      </c>
      <c r="Q43" s="44" t="inlineStr">
        <is>
          <t>-</t>
        </is>
      </c>
      <c r="R43" s="60" t="n"/>
      <c r="S43" s="44" t="inlineStr">
        <is>
          <t>No</t>
        </is>
      </c>
    </row>
    <row r="44" ht="15" customHeight="1" s="37">
      <c r="A44" s="65" t="inlineStr">
        <is>
          <t>Drinks</t>
        </is>
      </c>
      <c r="B44" s="65" t="inlineStr">
        <is>
          <t>Electrolyte tabs, low sodium</t>
        </is>
      </c>
      <c r="C44" s="65" t="inlineStr">
        <is>
          <t>Nuun Sport</t>
        </is>
      </c>
      <c r="D44" s="65" t="inlineStr">
        <is>
          <t>4-tube 40 ct</t>
        </is>
      </c>
      <c r="E44" s="65" t="n">
        <v>1</v>
      </c>
      <c r="F44" s="60" t="n"/>
      <c r="G44" s="61" t="n"/>
      <c r="H44" s="65" t="n">
        <v>18</v>
      </c>
      <c r="I44" s="66">
        <f>IF(G44="","",G44+H44*30)</f>
        <v/>
      </c>
      <c r="J44" s="65" t="n">
        <v>90</v>
      </c>
      <c r="K44" s="65">
        <f>IF(I44="","",I44-TODAY())</f>
        <v/>
      </c>
      <c r="L44" s="67">
        <f>IF(I44="","",I44-J44)</f>
        <v/>
      </c>
      <c r="M44" s="68">
        <f>IF(OR(F44="",F44=0),"REPLACE",IF(I44="","NO DATE",IF(K44&lt;=0,"EXPIRED",IF(K44&lt;=J44,"ROTATE",IF(F44&lt;E44,"TOP UP","OK")))))</f>
        <v/>
      </c>
      <c r="N44" s="69" t="n">
        <v>28</v>
      </c>
      <c r="O44" s="69">
        <f>IF(F44="",E44*N44,IF(E44&gt;F44,(E44-F44)*N44,0))</f>
        <v/>
      </c>
      <c r="P44" s="65" t="inlineStr">
        <is>
          <t>Amazon</t>
        </is>
      </c>
      <c r="Q44" s="65" t="inlineStr">
        <is>
          <t>-</t>
        </is>
      </c>
      <c r="R44" s="60" t="n"/>
      <c r="S44" s="65" t="inlineStr">
        <is>
          <t>No</t>
        </is>
      </c>
    </row>
    <row r="45" ht="15" customHeight="1" s="37">
      <c r="A45" s="44" t="inlineStr">
        <is>
          <t>Drinks</t>
        </is>
      </c>
      <c r="B45" s="44" t="inlineStr">
        <is>
          <t>Electrolyte, high sodium (labor days)</t>
        </is>
      </c>
      <c r="C45" s="44" t="inlineStr">
        <is>
          <t>LMNT / Liquid I.V.</t>
        </is>
      </c>
      <c r="D45" s="44" t="inlineStr">
        <is>
          <t>16 ct</t>
        </is>
      </c>
      <c r="E45" s="44" t="n">
        <v>1</v>
      </c>
      <c r="F45" s="60" t="n"/>
      <c r="G45" s="61" t="n"/>
      <c r="H45" s="44" t="n">
        <v>15</v>
      </c>
      <c r="I45" s="62">
        <f>IF(G45="","",G45+H45*30)</f>
        <v/>
      </c>
      <c r="J45" s="44" t="n">
        <v>90</v>
      </c>
      <c r="K45" s="44">
        <f>IF(I45="","",I45-TODAY())</f>
        <v/>
      </c>
      <c r="L45" s="63">
        <f>IF(I45="","",I45-J45)</f>
        <v/>
      </c>
      <c r="M45" s="49">
        <f>IF(OR(F45="",F45=0),"REPLACE",IF(I45="","NO DATE",IF(K45&lt;=0,"EXPIRED",IF(K45&lt;=J45,"ROTATE",IF(F45&lt;E45,"TOP UP","OK")))))</f>
        <v/>
      </c>
      <c r="N45" s="64" t="n">
        <v>30</v>
      </c>
      <c r="O45" s="64">
        <f>IF(F45="",E45*N45,IF(E45&gt;F45,(E45-F45)*N45,0))</f>
        <v/>
      </c>
      <c r="P45" s="44" t="inlineStr">
        <is>
          <t>Costco</t>
        </is>
      </c>
      <c r="Q45" s="44" t="inlineStr">
        <is>
          <t>-</t>
        </is>
      </c>
      <c r="R45" s="60" t="n"/>
      <c r="S45" s="44" t="inlineStr">
        <is>
          <t>No</t>
        </is>
      </c>
    </row>
    <row r="46" ht="15" customHeight="1" s="37">
      <c r="A46" s="65" t="inlineStr">
        <is>
          <t>Drinks</t>
        </is>
      </c>
      <c r="B46" s="65" t="inlineStr">
        <is>
          <t>Pediatric electrolyte POWDER</t>
        </is>
      </c>
      <c r="C46" s="65" t="inlineStr">
        <is>
          <t>Pedialyte powder packs</t>
        </is>
      </c>
      <c r="D46" s="65" t="inlineStr">
        <is>
          <t>8 ct</t>
        </is>
      </c>
      <c r="E46" s="65" t="n">
        <v>2</v>
      </c>
      <c r="F46" s="60" t="n"/>
      <c r="G46" s="61" t="n"/>
      <c r="H46" s="65" t="n">
        <v>15</v>
      </c>
      <c r="I46" s="66">
        <f>IF(G46="","",G46+H46*30)</f>
        <v/>
      </c>
      <c r="J46" s="65" t="n">
        <v>90</v>
      </c>
      <c r="K46" s="65">
        <f>IF(I46="","",I46-TODAY())</f>
        <v/>
      </c>
      <c r="L46" s="67">
        <f>IF(I46="","",I46-J46)</f>
        <v/>
      </c>
      <c r="M46" s="68">
        <f>IF(OR(F46="",F46=0),"REPLACE",IF(I46="","NO DATE",IF(K46&lt;=0,"EXPIRED",IF(K46&lt;=J46,"ROTATE",IF(F46&lt;E46,"TOP UP","OK")))))</f>
        <v/>
      </c>
      <c r="N46" s="69" t="n">
        <v>12</v>
      </c>
      <c r="O46" s="69">
        <f>IF(F46="",E46*N46,IF(E46&gt;F46,(E46-F46)*N46,0))</f>
        <v/>
      </c>
      <c r="P46" s="65" t="inlineStr">
        <is>
          <t>Publix</t>
        </is>
      </c>
      <c r="Q46" s="65" t="inlineStr">
        <is>
          <t>-</t>
        </is>
      </c>
      <c r="R46" s="60" t="n"/>
      <c r="S46" s="65" t="inlineStr">
        <is>
          <t>No - powder, not bottles</t>
        </is>
      </c>
    </row>
    <row r="47" ht="15" customHeight="1" s="37">
      <c r="A47" s="44" t="inlineStr">
        <is>
          <t>Condiments</t>
        </is>
      </c>
      <c r="B47" s="44" t="inlineStr">
        <is>
          <t>Condiment packet assortment</t>
        </is>
      </c>
      <c r="C47" s="44" t="inlineStr">
        <is>
          <t>Mayo/mustard/hot sauce/ranch</t>
        </is>
      </c>
      <c r="D47" s="44" t="inlineStr">
        <is>
          <t>~100 ct</t>
        </is>
      </c>
      <c r="E47" s="44" t="n">
        <v>1</v>
      </c>
      <c r="F47" s="60" t="n"/>
      <c r="G47" s="61" t="n"/>
      <c r="H47" s="44" t="n">
        <v>9</v>
      </c>
      <c r="I47" s="62">
        <f>IF(G47="","",G47+H47*30)</f>
        <v/>
      </c>
      <c r="J47" s="44" t="n">
        <v>90</v>
      </c>
      <c r="K47" s="44">
        <f>IF(I47="","",I47-TODAY())</f>
        <v/>
      </c>
      <c r="L47" s="63">
        <f>IF(I47="","",I47-J47)</f>
        <v/>
      </c>
      <c r="M47" s="49">
        <f>IF(OR(F47="",F47=0),"REPLACE",IF(I47="","NO DATE",IF(K47&lt;=0,"EXPIRED",IF(K47&lt;=J47,"ROTATE",IF(F47&lt;E47,"TOP UP","OK")))))</f>
        <v/>
      </c>
      <c r="N47" s="64" t="n">
        <v>20</v>
      </c>
      <c r="O47" s="64">
        <f>IF(F47="",E47*N47,IF(E47&gt;F47,(E47-F47)*N47,0))</f>
        <v/>
      </c>
      <c r="P47" s="44" t="inlineStr">
        <is>
          <t>Amazon</t>
        </is>
      </c>
      <c r="Q47" s="44" t="inlineStr">
        <is>
          <t>S</t>
        </is>
      </c>
      <c r="R47" s="60" t="n"/>
      <c r="S47" s="44" t="inlineStr">
        <is>
          <t>No - single serve</t>
        </is>
      </c>
    </row>
    <row r="48" ht="15" customHeight="1" s="37">
      <c r="A48" s="65" t="inlineStr">
        <is>
          <t>Condiments</t>
        </is>
      </c>
      <c r="B48" s="65" t="inlineStr">
        <is>
          <t>Honey packets + small olive oil</t>
        </is>
      </c>
      <c r="C48" s="65" t="inlineStr">
        <is>
          <t>Local honey / EVOO 8 oz</t>
        </is>
      </c>
      <c r="D48" s="65" t="inlineStr">
        <is>
          <t>set</t>
        </is>
      </c>
      <c r="E48" s="65" t="n">
        <v>1</v>
      </c>
      <c r="F48" s="60" t="n"/>
      <c r="G48" s="61" t="n"/>
      <c r="H48" s="65" t="n">
        <v>18</v>
      </c>
      <c r="I48" s="66">
        <f>IF(G48="","",G48+H48*30)</f>
        <v/>
      </c>
      <c r="J48" s="65" t="n">
        <v>90</v>
      </c>
      <c r="K48" s="65">
        <f>IF(I48="","",I48-TODAY())</f>
        <v/>
      </c>
      <c r="L48" s="67">
        <f>IF(I48="","",I48-J48)</f>
        <v/>
      </c>
      <c r="M48" s="68">
        <f>IF(OR(F48="",F48=0),"REPLACE",IF(I48="","NO DATE",IF(K48&lt;=0,"EXPIRED",IF(K48&lt;=J48,"ROTATE",IF(F48&lt;E48,"TOP UP","OK")))))</f>
        <v/>
      </c>
      <c r="N48" s="69" t="n">
        <v>12</v>
      </c>
      <c r="O48" s="69">
        <f>IF(F48="",E48*N48,IF(E48&gt;F48,(E48-F48)*N48,0))</f>
        <v/>
      </c>
      <c r="P48" s="65" t="inlineStr">
        <is>
          <t>Walmart</t>
        </is>
      </c>
      <c r="Q48" s="65" t="inlineStr">
        <is>
          <t>-</t>
        </is>
      </c>
      <c r="R48" s="60" t="n"/>
      <c r="S48" s="65" t="inlineStr">
        <is>
          <t>No</t>
        </is>
      </c>
    </row>
    <row r="49" ht="15" customHeight="1" s="37">
      <c r="B49" s="70" t="inlineStr">
        <is>
          <t>TOTALS</t>
        </is>
      </c>
      <c r="M49" s="70" t="inlineStr">
        <is>
          <t>Full kit cost:</t>
        </is>
      </c>
      <c r="N49" s="71">
        <f>SUMPRODUCT(E7:E48,N7:N48)</f>
        <v/>
      </c>
      <c r="O49" s="71">
        <f>SUM(O7:O48)</f>
        <v/>
      </c>
    </row>
    <row r="50" ht="15" customHeight="1" s="37">
      <c r="B50" s="40" t="inlineStr">
        <is>
          <t>Example rows are blank. Enter your own quantities in the On hand column.</t>
        </is>
      </c>
      <c r="M50" s="70" t="inlineStr">
        <is>
          <t>Cost to restock:</t>
        </is>
      </c>
    </row>
  </sheetData>
  <autoFilter ref="A6:S48"/>
  <conditionalFormatting sqref="M7:M48">
    <cfRule type="expression" rank="0" priority="2" equalAverage="0" aboveAverage="0" dxfId="0" text="" percent="0" bottom="0">
      <formula>OR(M7="EXPIRED",M7="REPLACE")</formula>
    </cfRule>
    <cfRule type="expression" rank="0" priority="3" equalAverage="0" aboveAverage="0" dxfId="1" text="" percent="0" bottom="0">
      <formula>OR(M7="ROTATE",M7="TOP UP",M7="TEST DUE",M7="REFILL")</formula>
    </cfRule>
    <cfRule type="expression" rank="0" priority="4" equalAverage="0" aboveAverage="0" dxfId="2" text="" percent="0" bottom="0">
      <formula>M7="OK"</formula>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O161"/>
  <sheetViews>
    <sheetView showFormulas="0" showGridLines="1" showRowColHeaders="1" showZeros="1" rightToLeft="0" tabSelected="0" showOutlineSymbols="1" defaultGridColor="1"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baseColWidth="8" defaultColWidth="8.6796875" defaultRowHeight="15" zeroHeight="0" outlineLevelRow="0"/>
  <cols>
    <col width="24" customWidth="1" style="36" min="1" max="1"/>
    <col width="44" customWidth="1" style="36" min="2" max="2"/>
    <col width="10" customWidth="1" style="36" min="3" max="3"/>
    <col width="9" customWidth="1" style="36" min="4" max="4"/>
    <col width="8" customWidth="1" style="36" min="5" max="5"/>
    <col width="15" customWidth="1" style="36" min="6" max="6"/>
    <col width="11" customWidth="1" style="36" min="7" max="7"/>
    <col width="14" customWidth="1" style="36" min="8" max="8"/>
    <col width="12" customWidth="1" style="36" min="9" max="9"/>
    <col width="10" customWidth="1" style="36" min="10" max="10"/>
    <col width="12" customWidth="1" style="36" min="11" max="11"/>
    <col width="11" customWidth="1" style="36" min="12" max="12"/>
    <col width="12" customWidth="1" style="36" min="13" max="13"/>
    <col width="16" customWidth="1" style="36" min="14" max="14"/>
    <col width="42" customWidth="1" style="36" min="15" max="15"/>
  </cols>
  <sheetData>
    <row r="1" ht="17.35" customHeight="1" s="37">
      <c r="A1" s="57" t="inlineStr">
        <is>
          <t>NON-FOOD SUPPLY &amp; EQUIPMENT TRACKER</t>
        </is>
      </c>
    </row>
    <row r="2" ht="15" customHeight="1" s="37">
      <c r="A2" s="40" t="inlineStr">
        <is>
          <t>Fill only the BLUE columns: On hand (D) and Last tested/checked (H). Priority: E = Essential before season, W = when a storm enters the forecast window, U = useful upgrade, O = optional.</t>
        </is>
      </c>
    </row>
    <row r="3" ht="15" customHeight="1" s="37">
      <c r="A3" s="58" t="inlineStr">
        <is>
          <t>STATUS: REPLACE (buy/missing) - TEST DUE (check it) - TOP UP (short of target) - OK. Costs are mid-2026 estimates.</t>
        </is>
      </c>
    </row>
    <row r="5" ht="30" customHeight="1" s="37">
      <c r="A5" s="59" t="inlineStr">
        <is>
          <t>Category</t>
        </is>
      </c>
      <c r="B5" s="59" t="inlineStr">
        <is>
          <t>Item</t>
        </is>
      </c>
      <c r="C5" s="59" t="inlineStr">
        <is>
          <t>Target qty</t>
        </is>
      </c>
      <c r="D5" s="59" t="inlineStr">
        <is>
          <t>On hand</t>
        </is>
      </c>
      <c r="E5" s="59" t="inlineStr">
        <is>
          <t>Priority</t>
        </is>
      </c>
      <c r="F5" s="59" t="inlineStr">
        <is>
          <t>Battery / consumable</t>
        </is>
      </c>
      <c r="G5" s="59" t="inlineStr">
        <is>
          <t>Test interval (mo)</t>
        </is>
      </c>
      <c r="H5" s="59" t="inlineStr">
        <is>
          <t>Last tested / checked</t>
        </is>
      </c>
      <c r="I5" s="59" t="inlineStr">
        <is>
          <t>Test due</t>
        </is>
      </c>
      <c r="J5" s="59" t="inlineStr">
        <is>
          <t>Days to test</t>
        </is>
      </c>
      <c r="K5" s="59" t="inlineStr">
        <is>
          <t>STATUS</t>
        </is>
      </c>
      <c r="L5" s="59" t="inlineStr">
        <is>
          <t>Unit cost ($)</t>
        </is>
      </c>
      <c r="M5" s="59" t="inlineStr">
        <is>
          <t>Cost to restock ($)</t>
        </is>
      </c>
      <c r="N5" s="59" t="inlineStr">
        <is>
          <t>Retailer</t>
        </is>
      </c>
      <c r="O5" s="59" t="inlineStr">
        <is>
          <t>Notes</t>
        </is>
      </c>
    </row>
    <row r="6" ht="15" customHeight="1" s="37">
      <c r="A6" s="44" t="inlineStr">
        <is>
          <t>Water storage/purification</t>
        </is>
      </c>
      <c r="B6" s="44" t="inlineStr">
        <is>
          <t>7-gal stackable rigid jugs</t>
        </is>
      </c>
      <c r="C6" s="44" t="n">
        <v>6</v>
      </c>
      <c r="D6" s="60" t="n"/>
      <c r="E6" s="49" t="inlineStr">
        <is>
          <t>E</t>
        </is>
      </c>
      <c r="F6" s="44" t="inlineStr">
        <is>
          <t>-</t>
        </is>
      </c>
      <c r="G6" s="44" t="n">
        <v>12</v>
      </c>
      <c r="H6" s="61" t="n"/>
      <c r="I6" s="63">
        <f>IF(H6="","",H6+G6*30)</f>
        <v/>
      </c>
      <c r="J6" s="44">
        <f>IF(I6="","",I6-TODAY())</f>
        <v/>
      </c>
      <c r="K6" s="49">
        <f>IF(OR(D6="",D6=0),"REPLACE",IF(AND(ISNUMBER(C6),D6&lt;C6),"TOP UP",IF(H6="","TEST DUE",IF(J6&lt;=0,"TEST DUE","OK"))))</f>
        <v/>
      </c>
      <c r="L6" s="64" t="n">
        <v>20</v>
      </c>
      <c r="M6" s="64">
        <f>IF(NOT(ISNUMBER(C6)),IF(OR(D6="",D6=0),L6,0),IF(D6="",C6*L6,IF(C6&gt;D6,(C6-D6)*L6,0)))</f>
        <v/>
      </c>
      <c r="N6" s="44" t="inlineStr">
        <is>
          <t>Walmart</t>
        </is>
      </c>
      <c r="O6" s="44" t="inlineStr">
        <is>
          <t>Fill from tap 72 hrs out</t>
        </is>
      </c>
    </row>
    <row r="7" ht="15" customHeight="1" s="37">
      <c r="A7" s="65" t="inlineStr">
        <is>
          <t>Water storage/purification</t>
        </is>
      </c>
      <c r="B7" s="65" t="inlineStr">
        <is>
          <t>3.5-gal stackable bricks</t>
        </is>
      </c>
      <c r="C7" s="65" t="n">
        <v>4</v>
      </c>
      <c r="D7" s="60" t="n"/>
      <c r="E7" s="68" t="inlineStr">
        <is>
          <t>U</t>
        </is>
      </c>
      <c r="F7" s="65" t="inlineStr">
        <is>
          <t>-</t>
        </is>
      </c>
      <c r="G7" s="65" t="n">
        <v>12</v>
      </c>
      <c r="H7" s="61" t="n"/>
      <c r="I7" s="67">
        <f>IF(H7="","",H7+G7*30)</f>
        <v/>
      </c>
      <c r="J7" s="65">
        <f>IF(I7="","",I7-TODAY())</f>
        <v/>
      </c>
      <c r="K7" s="68">
        <f>IF(OR(D7="",D7=0),"REPLACE",IF(AND(ISNUMBER(C7),D7&lt;C7),"TOP UP",IF(H7="","TEST DUE",IF(J7&lt;=0,"TEST DUE","OK"))))</f>
        <v/>
      </c>
      <c r="L7" s="69" t="n">
        <v>25</v>
      </c>
      <c r="M7" s="69">
        <f>IF(NOT(ISNUMBER(C7)),IF(OR(D7="",D7=0),L7,0),IF(D7="",C7*L7,IF(C7&gt;D7,(C7-D7)*L7,0)))</f>
        <v/>
      </c>
      <c r="N7" s="65" t="inlineStr">
        <is>
          <t>Amazon</t>
        </is>
      </c>
      <c r="O7" s="65" t="inlineStr">
        <is>
          <t>Year-round stored water</t>
        </is>
      </c>
    </row>
    <row r="8" ht="15" customHeight="1" s="37">
      <c r="A8" s="44" t="inlineStr">
        <is>
          <t>Water storage/purification</t>
        </is>
      </c>
      <c r="B8" s="44" t="inlineStr">
        <is>
          <t>Bottled water cases 40x16.9 oz</t>
        </is>
      </c>
      <c r="C8" s="44" t="n">
        <v>6</v>
      </c>
      <c r="D8" s="60" t="n"/>
      <c r="E8" s="49" t="inlineStr">
        <is>
          <t>E</t>
        </is>
      </c>
      <c r="F8" s="44" t="inlineStr">
        <is>
          <t>-</t>
        </is>
      </c>
      <c r="G8" s="44" t="n">
        <v>12</v>
      </c>
      <c r="H8" s="61" t="n"/>
      <c r="I8" s="63">
        <f>IF(H8="","",H8+G8*30)</f>
        <v/>
      </c>
      <c r="J8" s="44">
        <f>IF(I8="","",I8-TODAY())</f>
        <v/>
      </c>
      <c r="K8" s="49">
        <f>IF(OR(D8="",D8=0),"REPLACE",IF(AND(ISNUMBER(C8),D8&lt;C8),"TOP UP",IF(H8="","TEST DUE",IF(J8&lt;=0,"TEST DUE","OK"))))</f>
        <v/>
      </c>
      <c r="L8" s="64" t="n">
        <v>5</v>
      </c>
      <c r="M8" s="64">
        <f>IF(NOT(ISNUMBER(C8)),IF(OR(D8="",D8=0),L8,0),IF(D8="",C8*L8,IF(C8&gt;D8,(C8-D8)*L8,0)))</f>
        <v/>
      </c>
      <c r="N8" s="44" t="inlineStr">
        <is>
          <t>Costco</t>
        </is>
      </c>
      <c r="O8" s="44" t="inlineStr">
        <is>
          <t>Rotate annually</t>
        </is>
      </c>
    </row>
    <row r="9" ht="15" customHeight="1" s="37">
      <c r="A9" s="65" t="inlineStr">
        <is>
          <t>Water storage/purification</t>
        </is>
      </c>
      <c r="B9" s="65" t="inlineStr">
        <is>
          <t>Bathtub bladder ~100 gal</t>
        </is>
      </c>
      <c r="C9" s="65" t="n">
        <v>1</v>
      </c>
      <c r="D9" s="60" t="n"/>
      <c r="E9" s="68" t="inlineStr">
        <is>
          <t>W</t>
        </is>
      </c>
      <c r="F9" s="65" t="inlineStr">
        <is>
          <t>-</t>
        </is>
      </c>
      <c r="G9" s="65" t="n">
        <v>24</v>
      </c>
      <c r="H9" s="61" t="n"/>
      <c r="I9" s="67">
        <f>IF(H9="","",H9+G9*30)</f>
        <v/>
      </c>
      <c r="J9" s="65">
        <f>IF(I9="","",I9-TODAY())</f>
        <v/>
      </c>
      <c r="K9" s="68">
        <f>IF(OR(D9="",D9=0),"REPLACE",IF(AND(ISNUMBER(C9),D9&lt;C9),"TOP UP",IF(H9="","TEST DUE",IF(J9&lt;=0,"TEST DUE","OK"))))</f>
        <v/>
      </c>
      <c r="L9" s="69" t="n">
        <v>50</v>
      </c>
      <c r="M9" s="69">
        <f>IF(NOT(ISNUMBER(C9)),IF(OR(D9="",D9=0),L9,0),IF(D9="",C9*L9,IF(C9&gt;D9,(C9-D9)*L9,0)))</f>
        <v/>
      </c>
      <c r="N9" s="65" t="inlineStr">
        <is>
          <t>Amazon</t>
        </is>
      </c>
      <c r="O9" s="65" t="inlineStr">
        <is>
          <t>NON-POTABLE only</t>
        </is>
      </c>
    </row>
    <row r="10" ht="15" customHeight="1" s="37">
      <c r="A10" s="44" t="inlineStr">
        <is>
          <t>Water storage/purification</t>
        </is>
      </c>
      <c r="B10" s="44" t="inlineStr">
        <is>
          <t>Collapsible 5-gal jugs</t>
        </is>
      </c>
      <c r="C10" s="44" t="n">
        <v>2</v>
      </c>
      <c r="D10" s="60" t="n"/>
      <c r="E10" s="49" t="inlineStr">
        <is>
          <t>E</t>
        </is>
      </c>
      <c r="F10" s="44" t="inlineStr">
        <is>
          <t>-</t>
        </is>
      </c>
      <c r="G10" s="44" t="n">
        <v>24</v>
      </c>
      <c r="H10" s="61" t="n"/>
      <c r="I10" s="63">
        <f>IF(H10="","",H10+G10*30)</f>
        <v/>
      </c>
      <c r="J10" s="44">
        <f>IF(I10="","",I10-TODAY())</f>
        <v/>
      </c>
      <c r="K10" s="49">
        <f>IF(OR(D10="",D10=0),"REPLACE",IF(AND(ISNUMBER(C10),D10&lt;C10),"TOP UP",IF(H10="","TEST DUE",IF(J10&lt;=0,"TEST DUE","OK"))))</f>
        <v/>
      </c>
      <c r="L10" s="64" t="n">
        <v>15</v>
      </c>
      <c r="M10" s="64">
        <f>IF(NOT(ISNUMBER(C10)),IF(OR(D10="",D10=0),L10,0),IF(D10="",C10*L10,IF(C10&gt;D10,(C10-D10)*L10,0)))</f>
        <v/>
      </c>
      <c r="N10" s="44" t="inlineStr">
        <is>
          <t>Walmart</t>
        </is>
      </c>
      <c r="O10" s="44" t="inlineStr">
        <is>
          <t>For distribution points</t>
        </is>
      </c>
    </row>
    <row r="11" ht="15" customHeight="1" s="37">
      <c r="A11" s="65" t="inlineStr">
        <is>
          <t>Water storage/purification</t>
        </is>
      </c>
      <c r="B11" s="65" t="inlineStr">
        <is>
          <t>Chlorine dioxide tablets (100 ct)</t>
        </is>
      </c>
      <c r="C11" s="65" t="n">
        <v>1</v>
      </c>
      <c r="D11" s="60" t="n"/>
      <c r="E11" s="68" t="inlineStr">
        <is>
          <t>E</t>
        </is>
      </c>
      <c r="F11" s="65" t="inlineStr">
        <is>
          <t>-</t>
        </is>
      </c>
      <c r="G11" s="65" t="n">
        <v>36</v>
      </c>
      <c r="H11" s="61" t="n"/>
      <c r="I11" s="67">
        <f>IF(H11="","",H11+G11*30)</f>
        <v/>
      </c>
      <c r="J11" s="65">
        <f>IF(I11="","",I11-TODAY())</f>
        <v/>
      </c>
      <c r="K11" s="68">
        <f>IF(OR(D11="",D11=0),"REPLACE",IF(AND(ISNUMBER(C11),D11&lt;C11),"TOP UP",IF(H11="","TEST DUE",IF(J11&lt;=0,"TEST DUE","OK"))))</f>
        <v/>
      </c>
      <c r="L11" s="69" t="n">
        <v>20</v>
      </c>
      <c r="M11" s="69">
        <f>IF(NOT(ISNUMBER(C11)),IF(OR(D11="",D11=0),L11,0),IF(D11="",C11*L11,IF(C11&gt;D11,(C11-D11)*L11,0)))</f>
        <v/>
      </c>
      <c r="N11" s="65" t="inlineStr">
        <is>
          <t>Amazon</t>
        </is>
      </c>
      <c r="O11" s="65" t="inlineStr">
        <is>
          <t>Crypto-capable per label</t>
        </is>
      </c>
    </row>
    <row r="12" ht="15" customHeight="1" s="37">
      <c r="A12" s="44" t="inlineStr">
        <is>
          <t>Water storage/purification</t>
        </is>
      </c>
      <c r="B12" s="44" t="inlineStr">
        <is>
          <t>Unscented 5-6% bleach + dropper</t>
        </is>
      </c>
      <c r="C12" s="44" t="n">
        <v>1</v>
      </c>
      <c r="D12" s="60" t="n"/>
      <c r="E12" s="49" t="inlineStr">
        <is>
          <t>E</t>
        </is>
      </c>
      <c r="F12" s="44" t="inlineStr">
        <is>
          <t>-</t>
        </is>
      </c>
      <c r="G12" s="44" t="n">
        <v>12</v>
      </c>
      <c r="H12" s="61" t="n"/>
      <c r="I12" s="63">
        <f>IF(H12="","",H12+G12*30)</f>
        <v/>
      </c>
      <c r="J12" s="44">
        <f>IF(I12="","",I12-TODAY())</f>
        <v/>
      </c>
      <c r="K12" s="49">
        <f>IF(OR(D12="",D12=0),"REPLACE",IF(AND(ISNUMBER(C12),D12&lt;C12),"TOP UP",IF(H12="","TEST DUE",IF(J12&lt;=0,"TEST DUE","OK"))))</f>
        <v/>
      </c>
      <c r="L12" s="64" t="n">
        <v>8</v>
      </c>
      <c r="M12" s="64">
        <f>IF(NOT(ISNUMBER(C12)),IF(OR(D12="",D12=0),L12,0),IF(D12="",C12*L12,IF(C12&gt;D12,(C12-D12)*L12,0)))</f>
        <v/>
      </c>
      <c r="N12" s="44" t="inlineStr">
        <is>
          <t>Grocery</t>
        </is>
      </c>
      <c r="O12" s="44" t="inlineStr">
        <is>
          <t>REPLACE ANNUALLY - loses strength</t>
        </is>
      </c>
    </row>
    <row r="13" ht="15" customHeight="1" s="37">
      <c r="A13" s="65" t="inlineStr">
        <is>
          <t>Water storage/purification</t>
        </is>
      </c>
      <c r="B13" s="65" t="inlineStr">
        <is>
          <t>Squeeze/gravity filter + spare</t>
        </is>
      </c>
      <c r="C13" s="65" t="n">
        <v>1</v>
      </c>
      <c r="D13" s="60" t="n"/>
      <c r="E13" s="68" t="inlineStr">
        <is>
          <t>U</t>
        </is>
      </c>
      <c r="F13" s="65" t="inlineStr">
        <is>
          <t>-</t>
        </is>
      </c>
      <c r="G13" s="65" t="n">
        <v>24</v>
      </c>
      <c r="H13" s="61" t="n"/>
      <c r="I13" s="67">
        <f>IF(H13="","",H13+G13*30)</f>
        <v/>
      </c>
      <c r="J13" s="65">
        <f>IF(I13="","",I13-TODAY())</f>
        <v/>
      </c>
      <c r="K13" s="68">
        <f>IF(OR(D13="",D13=0),"REPLACE",IF(AND(ISNUMBER(C13),D13&lt;C13),"TOP UP",IF(H13="","TEST DUE",IF(J13&lt;=0,"TEST DUE","OK"))))</f>
        <v/>
      </c>
      <c r="L13" s="69" t="n">
        <v>50</v>
      </c>
      <c r="M13" s="69">
        <f>IF(NOT(ISNUMBER(C13)),IF(OR(D13="",D13=0),L13,0),IF(D13="",C13*L13,IF(C13&gt;D13,(C13-D13)*L13,0)))</f>
        <v/>
      </c>
      <c r="N13" s="65" t="inlineStr">
        <is>
          <t>Outdoor</t>
        </is>
      </c>
      <c r="O13" s="65" t="inlineStr">
        <is>
          <t>No virus barrier</t>
        </is>
      </c>
    </row>
    <row r="14" ht="15" customHeight="1" s="37">
      <c r="A14" s="44" t="inlineStr">
        <is>
          <t>Water storage/purification</t>
        </is>
      </c>
      <c r="B14" s="44" t="inlineStr">
        <is>
          <t>Countertop gravity filter</t>
        </is>
      </c>
      <c r="C14" s="44" t="n">
        <v>1</v>
      </c>
      <c r="D14" s="60" t="n"/>
      <c r="E14" s="49" t="inlineStr">
        <is>
          <t>U</t>
        </is>
      </c>
      <c r="F14" s="44" t="inlineStr">
        <is>
          <t>Filters</t>
        </is>
      </c>
      <c r="G14" s="44" t="n">
        <v>12</v>
      </c>
      <c r="H14" s="61" t="n"/>
      <c r="I14" s="63">
        <f>IF(H14="","",H14+G14*30)</f>
        <v/>
      </c>
      <c r="J14" s="44">
        <f>IF(I14="","",I14-TODAY())</f>
        <v/>
      </c>
      <c r="K14" s="49">
        <f>IF(OR(D14="",D14=0),"REPLACE",IF(AND(ISNUMBER(C14),D14&lt;C14),"TOP UP",IF(H14="","TEST DUE",IF(J14&lt;=0,"TEST DUE","OK"))))</f>
        <v/>
      </c>
      <c r="L14" s="64" t="n">
        <v>250</v>
      </c>
      <c r="M14" s="64">
        <f>IF(NOT(ISNUMBER(C14)),IF(OR(D14="",D14=0),L14,0),IF(D14="",C14*L14,IF(C14&gt;D14,(C14-D14)*L14,0)))</f>
        <v/>
      </c>
      <c r="N14" s="44" t="inlineStr">
        <is>
          <t>Amazon</t>
        </is>
      </c>
      <c r="O14" s="44" t="inlineStr">
        <is>
          <t>Taste + some chemicals</t>
        </is>
      </c>
    </row>
    <row r="15" ht="15" customHeight="1" s="37">
      <c r="A15" s="65" t="inlineStr">
        <is>
          <t>Food prep</t>
        </is>
      </c>
      <c r="B15" s="65" t="inlineStr">
        <is>
          <t>Manual can openers + P-38</t>
        </is>
      </c>
      <c r="C15" s="65" t="n">
        <v>3</v>
      </c>
      <c r="D15" s="60" t="n"/>
      <c r="E15" s="68" t="inlineStr">
        <is>
          <t>E</t>
        </is>
      </c>
      <c r="F15" s="65" t="inlineStr">
        <is>
          <t>-</t>
        </is>
      </c>
      <c r="G15" s="65" t="n">
        <v>12</v>
      </c>
      <c r="H15" s="61" t="n"/>
      <c r="I15" s="67">
        <f>IF(H15="","",H15+G15*30)</f>
        <v/>
      </c>
      <c r="J15" s="65">
        <f>IF(I15="","",I15-TODAY())</f>
        <v/>
      </c>
      <c r="K15" s="68">
        <f>IF(OR(D15="",D15=0),"REPLACE",IF(AND(ISNUMBER(C15),D15&lt;C15),"TOP UP",IF(H15="","TEST DUE",IF(J15&lt;=0,"TEST DUE","OK"))))</f>
        <v/>
      </c>
      <c r="L15" s="69" t="n">
        <v>6</v>
      </c>
      <c r="M15" s="69">
        <f>IF(NOT(ISNUMBER(C15)),IF(OR(D15="",D15=0),L15,0),IF(D15="",C15*L15,IF(C15&gt;D15,(C15-D15)*L15,0)))</f>
        <v/>
      </c>
      <c r="N15" s="65" t="inlineStr">
        <is>
          <t>Walmart</t>
        </is>
      </c>
      <c r="O15" s="65" t="inlineStr">
        <is>
          <t>Most common single failure point</t>
        </is>
      </c>
    </row>
    <row r="16" ht="15" customHeight="1" s="37">
      <c r="A16" s="44" t="inlineStr">
        <is>
          <t>Food prep</t>
        </is>
      </c>
      <c r="B16" s="44" t="inlineStr">
        <is>
          <t>Disposable plates/bowls/cups/cutlery</t>
        </is>
      </c>
      <c r="C16" s="44" t="inlineStr">
        <is>
          <t>1 set</t>
        </is>
      </c>
      <c r="D16" s="60" t="n"/>
      <c r="E16" s="49" t="inlineStr">
        <is>
          <t>E</t>
        </is>
      </c>
      <c r="F16" s="44" t="inlineStr">
        <is>
          <t>-</t>
        </is>
      </c>
      <c r="G16" s="44" t="n">
        <v>12</v>
      </c>
      <c r="H16" s="61" t="n"/>
      <c r="I16" s="63">
        <f>IF(H16="","",H16+G16*30)</f>
        <v/>
      </c>
      <c r="J16" s="44">
        <f>IF(I16="","",I16-TODAY())</f>
        <v/>
      </c>
      <c r="K16" s="49">
        <f>IF(OR(D16="",D16=0),"REPLACE",IF(AND(ISNUMBER(C16),D16&lt;C16),"TOP UP",IF(H16="","TEST DUE",IF(J16&lt;=0,"TEST DUE","OK"))))</f>
        <v/>
      </c>
      <c r="L16" s="64" t="n">
        <v>45</v>
      </c>
      <c r="M16" s="64">
        <f>IF(NOT(ISNUMBER(C16)),IF(OR(D16="",D16=0),L16,0),IF(D16="",C16*L16,IF(C16&gt;D16,(C16-D16)*L16,0)))</f>
        <v/>
      </c>
      <c r="N16" s="44" t="inlineStr">
        <is>
          <t>Costco</t>
        </is>
      </c>
      <c r="O16" s="44" t="inlineStr">
        <is>
          <t>Dishwashing costs 1 gal/meal</t>
        </is>
      </c>
    </row>
    <row r="17" ht="15" customHeight="1" s="37">
      <c r="A17" s="65" t="inlineStr">
        <is>
          <t>Food prep</t>
        </is>
      </c>
      <c r="B17" s="65" t="inlineStr">
        <is>
          <t>Foil, zip bags, chip clips</t>
        </is>
      </c>
      <c r="C17" s="65" t="inlineStr">
        <is>
          <t>1 set</t>
        </is>
      </c>
      <c r="D17" s="60" t="n"/>
      <c r="E17" s="68" t="inlineStr">
        <is>
          <t>E</t>
        </is>
      </c>
      <c r="F17" s="65" t="inlineStr">
        <is>
          <t>-</t>
        </is>
      </c>
      <c r="G17" s="65" t="n">
        <v>12</v>
      </c>
      <c r="H17" s="61" t="n"/>
      <c r="I17" s="67">
        <f>IF(H17="","",H17+G17*30)</f>
        <v/>
      </c>
      <c r="J17" s="65">
        <f>IF(I17="","",I17-TODAY())</f>
        <v/>
      </c>
      <c r="K17" s="68">
        <f>IF(OR(D17="",D17=0),"REPLACE",IF(AND(ISNUMBER(C17),D17&lt;C17),"TOP UP",IF(H17="","TEST DUE",IF(J17&lt;=0,"TEST DUE","OK"))))</f>
        <v/>
      </c>
      <c r="L17" s="69" t="n">
        <v>20</v>
      </c>
      <c r="M17" s="69">
        <f>IF(NOT(ISNUMBER(C17)),IF(OR(D17="",D17=0),L17,0),IF(D17="",C17*L17,IF(C17&gt;D17,(C17-D17)*L17,0)))</f>
        <v/>
      </c>
      <c r="N17" s="65" t="inlineStr">
        <is>
          <t>Aldi</t>
        </is>
      </c>
      <c r="O17" s="65" t="inlineStr">
        <is>
          <t>-</t>
        </is>
      </c>
    </row>
    <row r="18" ht="15" customHeight="1" s="37">
      <c r="A18" s="44" t="inlineStr">
        <is>
          <t>Food prep</t>
        </is>
      </c>
      <c r="B18" s="44" t="inlineStr">
        <is>
          <t>Coolers 50-70 qt</t>
        </is>
      </c>
      <c r="C18" s="44" t="n">
        <v>2</v>
      </c>
      <c r="D18" s="60" t="n"/>
      <c r="E18" s="49" t="inlineStr">
        <is>
          <t>E</t>
        </is>
      </c>
      <c r="F18" s="44" t="inlineStr">
        <is>
          <t>-</t>
        </is>
      </c>
      <c r="G18" s="44" t="n">
        <v>24</v>
      </c>
      <c r="H18" s="61" t="n"/>
      <c r="I18" s="63">
        <f>IF(H18="","",H18+G18*30)</f>
        <v/>
      </c>
      <c r="J18" s="44">
        <f>IF(I18="","",I18-TODAY())</f>
        <v/>
      </c>
      <c r="K18" s="49">
        <f>IF(OR(D18="",D18=0),"REPLACE",IF(AND(ISNUMBER(C18),D18&lt;C18),"TOP UP",IF(H18="","TEST DUE",IF(J18&lt;=0,"TEST DUE","OK"))))</f>
        <v/>
      </c>
      <c r="L18" s="64" t="n">
        <v>40</v>
      </c>
      <c r="M18" s="64">
        <f>IF(NOT(ISNUMBER(C18)),IF(OR(D18="",D18=0),L18,0),IF(D18="",C18*L18,IF(C18&gt;D18,(C18-D18)*L18,0)))</f>
        <v/>
      </c>
      <c r="N18" s="44" t="inlineStr">
        <is>
          <t>Walmart</t>
        </is>
      </c>
      <c r="O18" s="44" t="inlineStr">
        <is>
          <t>One for drinks only</t>
        </is>
      </c>
    </row>
    <row r="19" ht="15" customHeight="1" s="37">
      <c r="A19" s="65" t="inlineStr">
        <is>
          <t>Food prep</t>
        </is>
      </c>
      <c r="B19" s="65" t="inlineStr">
        <is>
          <t>Fridge/freezer thermometers</t>
        </is>
      </c>
      <c r="C19" s="65" t="n">
        <v>2</v>
      </c>
      <c r="D19" s="60" t="n"/>
      <c r="E19" s="68" t="inlineStr">
        <is>
          <t>E</t>
        </is>
      </c>
      <c r="F19" s="65" t="inlineStr">
        <is>
          <t>-</t>
        </is>
      </c>
      <c r="G19" s="65" t="n">
        <v>24</v>
      </c>
      <c r="H19" s="61" t="n"/>
      <c r="I19" s="67">
        <f>IF(H19="","",H19+G19*30)</f>
        <v/>
      </c>
      <c r="J19" s="65">
        <f>IF(I19="","",I19-TODAY())</f>
        <v/>
      </c>
      <c r="K19" s="68">
        <f>IF(OR(D19="",D19=0),"REPLACE",IF(AND(ISNUMBER(C19),D19&lt;C19),"TOP UP",IF(H19="","TEST DUE",IF(J19&lt;=0,"TEST DUE","OK"))))</f>
        <v/>
      </c>
      <c r="L19" s="69" t="n">
        <v>6</v>
      </c>
      <c r="M19" s="69">
        <f>IF(NOT(ISNUMBER(C19)),IF(OR(D19="",D19=0),L19,0),IF(D19="",C19*L19,IF(C19&gt;D19,(C19-D19)*L19,0)))</f>
        <v/>
      </c>
      <c r="N19" s="65" t="inlineStr">
        <is>
          <t>Walmart</t>
        </is>
      </c>
      <c r="O19" s="65" t="inlineStr">
        <is>
          <t>The 40F line is the decision</t>
        </is>
      </c>
    </row>
    <row r="20" ht="15" customHeight="1" s="37">
      <c r="A20" s="44" t="inlineStr">
        <is>
          <t>Food prep</t>
        </is>
      </c>
      <c r="B20" s="44" t="inlineStr">
        <is>
          <t>Single-burner butane stove + 8 canisters</t>
        </is>
      </c>
      <c r="C20" s="44" t="n">
        <v>1</v>
      </c>
      <c r="D20" s="60" t="n"/>
      <c r="E20" s="49" t="inlineStr">
        <is>
          <t>U</t>
        </is>
      </c>
      <c r="F20" s="44" t="inlineStr">
        <is>
          <t>Butane</t>
        </is>
      </c>
      <c r="G20" s="44" t="n">
        <v>12</v>
      </c>
      <c r="H20" s="61" t="n"/>
      <c r="I20" s="63">
        <f>IF(H20="","",H20+G20*30)</f>
        <v/>
      </c>
      <c r="J20" s="44">
        <f>IF(I20="","",I20-TODAY())</f>
        <v/>
      </c>
      <c r="K20" s="49">
        <f>IF(OR(D20="",D20=0),"REPLACE",IF(AND(ISNUMBER(C20),D20&lt;C20),"TOP UP",IF(H20="","TEST DUE",IF(J20&lt;=0,"TEST DUE","OK"))))</f>
        <v/>
      </c>
      <c r="L20" s="64" t="n">
        <v>60</v>
      </c>
      <c r="M20" s="64">
        <f>IF(NOT(ISNUMBER(C20)),IF(OR(D20="",D20=0),L20,0),IF(D20="",C20*L20,IF(C20&gt;D20,(C20-D20)*L20,0)))</f>
        <v/>
      </c>
      <c r="N20" s="44" t="inlineStr">
        <is>
          <t>Amazon</t>
        </is>
      </c>
      <c r="O20" s="44" t="inlineStr">
        <is>
          <t>OUTDOORS ONLY</t>
        </is>
      </c>
    </row>
    <row r="21" ht="15" customHeight="1" s="37">
      <c r="A21" s="65" t="inlineStr">
        <is>
          <t>Food prep</t>
        </is>
      </c>
      <c r="B21" s="65" t="inlineStr">
        <is>
          <t>Nitrile gloves (200)</t>
        </is>
      </c>
      <c r="C21" s="65" t="n">
        <v>1</v>
      </c>
      <c r="D21" s="60" t="n"/>
      <c r="E21" s="68" t="inlineStr">
        <is>
          <t>E</t>
        </is>
      </c>
      <c r="F21" s="65" t="inlineStr">
        <is>
          <t>-</t>
        </is>
      </c>
      <c r="G21" s="65" t="n">
        <v>24</v>
      </c>
      <c r="H21" s="61" t="n"/>
      <c r="I21" s="67">
        <f>IF(H21="","",H21+G21*30)</f>
        <v/>
      </c>
      <c r="J21" s="65">
        <f>IF(I21="","",I21-TODAY())</f>
        <v/>
      </c>
      <c r="K21" s="68">
        <f>IF(OR(D21="",D21=0),"REPLACE",IF(AND(ISNUMBER(C21),D21&lt;C21),"TOP UP",IF(H21="","TEST DUE",IF(J21&lt;=0,"TEST DUE","OK"))))</f>
        <v/>
      </c>
      <c r="L21" s="69" t="n">
        <v>20</v>
      </c>
      <c r="M21" s="69">
        <f>IF(NOT(ISNUMBER(C21)),IF(OR(D21="",D21=0),L21,0),IF(D21="",C21*L21,IF(C21&gt;D21,(C21-D21)*L21,0)))</f>
        <v/>
      </c>
      <c r="N21" s="65" t="inlineStr">
        <is>
          <t>Costco</t>
        </is>
      </c>
      <c r="O21" s="65" t="inlineStr">
        <is>
          <t>-</t>
        </is>
      </c>
    </row>
    <row r="22" ht="15" customHeight="1" s="37">
      <c r="A22" s="44" t="inlineStr">
        <is>
          <t>Medical/first aid</t>
        </is>
      </c>
      <c r="B22" s="44" t="inlineStr">
        <is>
          <t>Full first-aid kit 100+ pc</t>
        </is>
      </c>
      <c r="C22" s="44" t="n">
        <v>1</v>
      </c>
      <c r="D22" s="60" t="n"/>
      <c r="E22" s="49" t="inlineStr">
        <is>
          <t>E</t>
        </is>
      </c>
      <c r="F22" s="44" t="inlineStr">
        <is>
          <t>-</t>
        </is>
      </c>
      <c r="G22" s="44" t="n">
        <v>12</v>
      </c>
      <c r="H22" s="61" t="n"/>
      <c r="I22" s="63">
        <f>IF(H22="","",H22+G22*30)</f>
        <v/>
      </c>
      <c r="J22" s="44">
        <f>IF(I22="","",I22-TODAY())</f>
        <v/>
      </c>
      <c r="K22" s="49">
        <f>IF(OR(D22="",D22=0),"REPLACE",IF(AND(ISNUMBER(C22),D22&lt;C22),"TOP UP",IF(H22="","TEST DUE",IF(J22&lt;=0,"TEST DUE","OK"))))</f>
        <v/>
      </c>
      <c r="L22" s="64" t="n">
        <v>40</v>
      </c>
      <c r="M22" s="64">
        <f>IF(NOT(ISNUMBER(C22)),IF(OR(D22="",D22=0),L22,0),IF(D22="",C22*L22,IF(C22&gt;D22,(C22-D22)*L22,0)))</f>
        <v/>
      </c>
      <c r="N22" s="44" t="inlineStr">
        <is>
          <t>Costco</t>
        </is>
      </c>
      <c r="O22" s="44" t="inlineStr">
        <is>
          <t>Check expiries yearly</t>
        </is>
      </c>
    </row>
    <row r="23" ht="15" customHeight="1" s="37">
      <c r="A23" s="65" t="inlineStr">
        <is>
          <t>Medical/first aid</t>
        </is>
      </c>
      <c r="B23" s="65" t="inlineStr">
        <is>
          <t>Trauma add-ons (gauze, tape, tourniquet, hemostatic)</t>
        </is>
      </c>
      <c r="C23" s="65" t="inlineStr">
        <is>
          <t>1 set</t>
        </is>
      </c>
      <c r="D23" s="60" t="n"/>
      <c r="E23" s="68" t="inlineStr">
        <is>
          <t>E</t>
        </is>
      </c>
      <c r="F23" s="65" t="inlineStr">
        <is>
          <t>-</t>
        </is>
      </c>
      <c r="G23" s="65" t="n">
        <v>24</v>
      </c>
      <c r="H23" s="61" t="n"/>
      <c r="I23" s="67">
        <f>IF(H23="","",H23+G23*30)</f>
        <v/>
      </c>
      <c r="J23" s="65">
        <f>IF(I23="","",I23-TODAY())</f>
        <v/>
      </c>
      <c r="K23" s="68">
        <f>IF(OR(D23="",D23=0),"REPLACE",IF(AND(ISNUMBER(C23),D23&lt;C23),"TOP UP",IF(H23="","TEST DUE",IF(J23&lt;=0,"TEST DUE","OK"))))</f>
        <v/>
      </c>
      <c r="L23" s="69" t="n">
        <v>60</v>
      </c>
      <c r="M23" s="69">
        <f>IF(NOT(ISNUMBER(C23)),IF(OR(D23="",D23=0),L23,0),IF(D23="",C23*L23,IF(C23&gt;D23,(C23-D23)*L23,0)))</f>
        <v/>
      </c>
      <c r="N23" s="65" t="inlineStr">
        <is>
          <t>Amazon</t>
        </is>
      </c>
      <c r="O23" s="65" t="inlineStr">
        <is>
          <t>Chainsaw + debris injuries</t>
        </is>
      </c>
    </row>
    <row r="24" ht="15" customHeight="1" s="37">
      <c r="A24" s="44" t="inlineStr">
        <is>
          <t>Medical/first aid</t>
        </is>
      </c>
      <c r="B24" s="44" t="inlineStr">
        <is>
          <t>Irrigation syringe + saline</t>
        </is>
      </c>
      <c r="C24" s="44" t="n">
        <v>2</v>
      </c>
      <c r="D24" s="60" t="n"/>
      <c r="E24" s="49" t="inlineStr">
        <is>
          <t>E</t>
        </is>
      </c>
      <c r="F24" s="44" t="inlineStr">
        <is>
          <t>-</t>
        </is>
      </c>
      <c r="G24" s="44" t="n">
        <v>24</v>
      </c>
      <c r="H24" s="61" t="n"/>
      <c r="I24" s="63">
        <f>IF(H24="","",H24+G24*30)</f>
        <v/>
      </c>
      <c r="J24" s="44">
        <f>IF(I24="","",I24-TODAY())</f>
        <v/>
      </c>
      <c r="K24" s="49">
        <f>IF(OR(D24="",D24=0),"REPLACE",IF(AND(ISNUMBER(C24),D24&lt;C24),"TOP UP",IF(H24="","TEST DUE",IF(J24&lt;=0,"TEST DUE","OK"))))</f>
        <v/>
      </c>
      <c r="L24" s="64" t="n">
        <v>7.5</v>
      </c>
      <c r="M24" s="64">
        <f>IF(NOT(ISNUMBER(C24)),IF(OR(D24="",D24=0),L24,0),IF(D24="",C24*L24,IF(C24&gt;D24,(C24-D24)*L24,0)))</f>
        <v/>
      </c>
      <c r="N24" s="44" t="inlineStr">
        <is>
          <t>Pharmacy</t>
        </is>
      </c>
      <c r="O24" s="44" t="inlineStr">
        <is>
          <t>Floodwater wounds</t>
        </is>
      </c>
    </row>
    <row r="25" ht="15" customHeight="1" s="37">
      <c r="A25" s="65" t="inlineStr">
        <is>
          <t>Medical/first aid</t>
        </is>
      </c>
      <c r="B25" s="65" t="inlineStr">
        <is>
          <t>Antibiotic ointment, wipes, iodine</t>
        </is>
      </c>
      <c r="C25" s="65" t="inlineStr">
        <is>
          <t>1 set</t>
        </is>
      </c>
      <c r="D25" s="60" t="n"/>
      <c r="E25" s="68" t="inlineStr">
        <is>
          <t>E</t>
        </is>
      </c>
      <c r="F25" s="65" t="inlineStr">
        <is>
          <t>-</t>
        </is>
      </c>
      <c r="G25" s="65" t="n">
        <v>12</v>
      </c>
      <c r="H25" s="61" t="n"/>
      <c r="I25" s="67">
        <f>IF(H25="","",H25+G25*30)</f>
        <v/>
      </c>
      <c r="J25" s="65">
        <f>IF(I25="","",I25-TODAY())</f>
        <v/>
      </c>
      <c r="K25" s="68">
        <f>IF(OR(D25="",D25=0),"REPLACE",IF(AND(ISNUMBER(C25),D25&lt;C25),"TOP UP",IF(H25="","TEST DUE",IF(J25&lt;=0,"TEST DUE","OK"))))</f>
        <v/>
      </c>
      <c r="L25" s="69" t="n">
        <v>25</v>
      </c>
      <c r="M25" s="69">
        <f>IF(NOT(ISNUMBER(C25)),IF(OR(D25="",D25=0),L25,0),IF(D25="",C25*L25,IF(C25&gt;D25,(C25-D25)*L25,0)))</f>
        <v/>
      </c>
      <c r="N25" s="65" t="inlineStr">
        <is>
          <t>Publix</t>
        </is>
      </c>
      <c r="O25" s="65" t="inlineStr">
        <is>
          <t>Check expiries</t>
        </is>
      </c>
    </row>
    <row r="26" ht="15" customHeight="1" s="37">
      <c r="A26" s="44" t="inlineStr">
        <is>
          <t>Medical/first aid</t>
        </is>
      </c>
      <c r="B26" s="44" t="inlineStr">
        <is>
          <t>Digital thermometers</t>
        </is>
      </c>
      <c r="C26" s="44" t="n">
        <v>2</v>
      </c>
      <c r="D26" s="60" t="n"/>
      <c r="E26" s="49" t="inlineStr">
        <is>
          <t>E</t>
        </is>
      </c>
      <c r="F26" s="44" t="inlineStr">
        <is>
          <t>CR2032</t>
        </is>
      </c>
      <c r="G26" s="44" t="n">
        <v>12</v>
      </c>
      <c r="H26" s="61" t="n"/>
      <c r="I26" s="63">
        <f>IF(H26="","",H26+G26*30)</f>
        <v/>
      </c>
      <c r="J26" s="44">
        <f>IF(I26="","",I26-TODAY())</f>
        <v/>
      </c>
      <c r="K26" s="49">
        <f>IF(OR(D26="",D26=0),"REPLACE",IF(AND(ISNUMBER(C26),D26&lt;C26),"TOP UP",IF(H26="","TEST DUE",IF(J26&lt;=0,"TEST DUE","OK"))))</f>
        <v/>
      </c>
      <c r="L26" s="64" t="n">
        <v>10</v>
      </c>
      <c r="M26" s="64">
        <f>IF(NOT(ISNUMBER(C26)),IF(OR(D26="",D26=0),L26,0),IF(D26="",C26*L26,IF(C26&gt;D26,(C26-D26)*L26,0)))</f>
        <v/>
      </c>
      <c r="N26" s="44" t="inlineStr">
        <is>
          <t>Pharmacy</t>
        </is>
      </c>
      <c r="O26" s="44" t="inlineStr">
        <is>
          <t>-</t>
        </is>
      </c>
    </row>
    <row r="27" ht="15" customHeight="1" s="37">
      <c r="A27" s="65" t="inlineStr">
        <is>
          <t>Medical/first aid</t>
        </is>
      </c>
      <c r="B27" s="65" t="inlineStr">
        <is>
          <t>Splint, wraps, cold packs, shears</t>
        </is>
      </c>
      <c r="C27" s="65" t="inlineStr">
        <is>
          <t>1 set</t>
        </is>
      </c>
      <c r="D27" s="60" t="n"/>
      <c r="E27" s="68" t="inlineStr">
        <is>
          <t>E</t>
        </is>
      </c>
      <c r="F27" s="65" t="inlineStr">
        <is>
          <t>-</t>
        </is>
      </c>
      <c r="G27" s="65" t="n">
        <v>24</v>
      </c>
      <c r="H27" s="61" t="n"/>
      <c r="I27" s="67">
        <f>IF(H27="","",H27+G27*30)</f>
        <v/>
      </c>
      <c r="J27" s="65">
        <f>IF(I27="","",I27-TODAY())</f>
        <v/>
      </c>
      <c r="K27" s="68">
        <f>IF(OR(D27="",D27=0),"REPLACE",IF(AND(ISNUMBER(C27),D27&lt;C27),"TOP UP",IF(H27="","TEST DUE",IF(J27&lt;=0,"TEST DUE","OK"))))</f>
        <v/>
      </c>
      <c r="L27" s="69" t="n">
        <v>40</v>
      </c>
      <c r="M27" s="69">
        <f>IF(NOT(ISNUMBER(C27)),IF(OR(D27="",D27=0),L27,0),IF(D27="",C27*L27,IF(C27&gt;D27,(C27-D27)*L27,0)))</f>
        <v/>
      </c>
      <c r="N27" s="65" t="inlineStr">
        <is>
          <t>Walmart</t>
        </is>
      </c>
      <c r="O27" s="65" t="inlineStr">
        <is>
          <t>-</t>
        </is>
      </c>
    </row>
    <row r="28" ht="15" customHeight="1" s="37">
      <c r="A28" s="44" t="inlineStr">
        <is>
          <t>Medical/first aid</t>
        </is>
      </c>
      <c r="B28" s="44" t="inlineStr">
        <is>
          <t>Insect repellent DEET 25%+ / permethrin</t>
        </is>
      </c>
      <c r="C28" s="44" t="n">
        <v>5</v>
      </c>
      <c r="D28" s="60" t="n"/>
      <c r="E28" s="49" t="inlineStr">
        <is>
          <t>E</t>
        </is>
      </c>
      <c r="F28" s="44" t="inlineStr">
        <is>
          <t>-</t>
        </is>
      </c>
      <c r="G28" s="44" t="n">
        <v>12</v>
      </c>
      <c r="H28" s="61" t="n"/>
      <c r="I28" s="63">
        <f>IF(H28="","",H28+G28*30)</f>
        <v/>
      </c>
      <c r="J28" s="44">
        <f>IF(I28="","",I28-TODAY())</f>
        <v/>
      </c>
      <c r="K28" s="49">
        <f>IF(OR(D28="",D28=0),"REPLACE",IF(AND(ISNUMBER(C28),D28&lt;C28),"TOP UP",IF(H28="","TEST DUE",IF(J28&lt;=0,"TEST DUE","OK"))))</f>
        <v/>
      </c>
      <c r="L28" s="64" t="n">
        <v>8</v>
      </c>
      <c r="M28" s="64">
        <f>IF(NOT(ISNUMBER(C28)),IF(OR(D28="",D28=0),L28,0),IF(D28="",C28*L28,IF(C28&gt;D28,(C28-D28)*L28,0)))</f>
        <v/>
      </c>
      <c r="N28" s="44" t="inlineStr">
        <is>
          <t>Publix</t>
        </is>
      </c>
      <c r="O28" s="44" t="inlineStr">
        <is>
          <t>Mosquitoes within 3-5 days</t>
        </is>
      </c>
    </row>
    <row r="29" ht="15" customHeight="1" s="37">
      <c r="A29" s="65" t="inlineStr">
        <is>
          <t>Medical/first aid</t>
        </is>
      </c>
      <c r="B29" s="65" t="inlineStr">
        <is>
          <t>Sunscreen SPF 50</t>
        </is>
      </c>
      <c r="C29" s="65" t="n">
        <v>3</v>
      </c>
      <c r="D29" s="60" t="n"/>
      <c r="E29" s="68" t="inlineStr">
        <is>
          <t>E</t>
        </is>
      </c>
      <c r="F29" s="65" t="inlineStr">
        <is>
          <t>-</t>
        </is>
      </c>
      <c r="G29" s="65" t="n">
        <v>12</v>
      </c>
      <c r="H29" s="61" t="n"/>
      <c r="I29" s="67">
        <f>IF(H29="","",H29+G29*30)</f>
        <v/>
      </c>
      <c r="J29" s="65">
        <f>IF(I29="","",I29-TODAY())</f>
        <v/>
      </c>
      <c r="K29" s="68">
        <f>IF(OR(D29="",D29=0),"REPLACE",IF(AND(ISNUMBER(C29),D29&lt;C29),"TOP UP",IF(H29="","TEST DUE",IF(J29&lt;=0,"TEST DUE","OK"))))</f>
        <v/>
      </c>
      <c r="L29" s="69" t="n">
        <v>10</v>
      </c>
      <c r="M29" s="69">
        <f>IF(NOT(ISNUMBER(C29)),IF(OR(D29="",D29=0),L29,0),IF(D29="",C29*L29,IF(C29&gt;D29,(C29-D29)*L29,0)))</f>
        <v/>
      </c>
      <c r="N29" s="65" t="inlineStr">
        <is>
          <t>Costco</t>
        </is>
      </c>
      <c r="O29" s="65" t="inlineStr">
        <is>
          <t>Expires - check</t>
        </is>
      </c>
    </row>
    <row r="30" ht="15" customHeight="1" s="37">
      <c r="A30" s="44" t="inlineStr">
        <is>
          <t>Medical/first aid</t>
        </is>
      </c>
      <c r="B30" s="44" t="inlineStr">
        <is>
          <t>Tetanus status verified</t>
        </is>
      </c>
      <c r="C30" s="44" t="inlineStr">
        <is>
          <t>1</t>
        </is>
      </c>
      <c r="D30" s="60" t="n"/>
      <c r="E30" s="49" t="inlineStr">
        <is>
          <t>E</t>
        </is>
      </c>
      <c r="F30" s="44" t="inlineStr">
        <is>
          <t>-</t>
        </is>
      </c>
      <c r="G30" s="44" t="n">
        <v>60</v>
      </c>
      <c r="H30" s="61" t="n"/>
      <c r="I30" s="63">
        <f>IF(H30="","",H30+G30*30)</f>
        <v/>
      </c>
      <c r="J30" s="44">
        <f>IF(I30="","",I30-TODAY())</f>
        <v/>
      </c>
      <c r="K30" s="49">
        <f>IF(OR(D30="",D30=0),"REPLACE",IF(AND(ISNUMBER(C30),D30&lt;C30),"TOP UP",IF(H30="","TEST DUE",IF(J30&lt;=0,"TEST DUE","OK"))))</f>
        <v/>
      </c>
      <c r="L30" s="64" t="n">
        <v>0</v>
      </c>
      <c r="M30" s="64">
        <f>IF(NOT(ISNUMBER(C30)),IF(OR(D30="",D30=0),L30,0),IF(D30="",C30*L30,IF(C30&gt;D30,(C30-D30)*L30,0)))</f>
        <v/>
      </c>
      <c r="N30" s="44" t="inlineStr">
        <is>
          <t>Physician</t>
        </is>
      </c>
      <c r="O30" s="44" t="inlineStr">
        <is>
          <t>Puncture wounds guaranteed</t>
        </is>
      </c>
    </row>
    <row r="31" ht="15" customHeight="1" s="37">
      <c r="A31" s="65" t="inlineStr">
        <is>
          <t>Medications</t>
        </is>
      </c>
      <c r="B31" s="65" t="inlineStr">
        <is>
          <t>30-day prescription buffer</t>
        </is>
      </c>
      <c r="C31" s="65" t="inlineStr">
        <is>
          <t>all Rx</t>
        </is>
      </c>
      <c r="D31" s="60" t="n"/>
      <c r="E31" s="68" t="inlineStr">
        <is>
          <t>E</t>
        </is>
      </c>
      <c r="F31" s="65" t="inlineStr">
        <is>
          <t>-</t>
        </is>
      </c>
      <c r="G31" s="65" t="n">
        <v>6</v>
      </c>
      <c r="H31" s="61" t="n"/>
      <c r="I31" s="67">
        <f>IF(H31="","",H31+G31*30)</f>
        <v/>
      </c>
      <c r="J31" s="65">
        <f>IF(I31="","",I31-TODAY())</f>
        <v/>
      </c>
      <c r="K31" s="68">
        <f>IF(OR(D31="",D31=0),"REPLACE",IF(AND(ISNUMBER(C31),D31&lt;C31),"TOP UP",IF(H31="","TEST DUE",IF(J31&lt;=0,"TEST DUE","OK"))))</f>
        <v/>
      </c>
      <c r="L31" s="69" t="n">
        <v>0</v>
      </c>
      <c r="M31" s="69">
        <f>IF(NOT(ISNUMBER(C31)),IF(OR(D31="",D31=0),L31,0),IF(D31="",C31*L31,IF(C31&gt;D31,(C31-D31)*L31,0)))</f>
        <v/>
      </c>
      <c r="N31" s="65" t="inlineStr">
        <is>
          <t>Pharmacy</t>
        </is>
      </c>
      <c r="O31" s="65" t="inlineStr">
        <is>
          <t>Establish in JUNE</t>
        </is>
      </c>
    </row>
    <row r="32" ht="15" customHeight="1" s="37">
      <c r="A32" s="44" t="inlineStr">
        <is>
          <t>Medications</t>
        </is>
      </c>
      <c r="B32" s="44" t="inlineStr">
        <is>
          <t>Written medication list (2 copies)</t>
        </is>
      </c>
      <c r="C32" s="44" t="n">
        <v>2</v>
      </c>
      <c r="D32" s="60" t="n"/>
      <c r="E32" s="49" t="inlineStr">
        <is>
          <t>E</t>
        </is>
      </c>
      <c r="F32" s="44" t="inlineStr">
        <is>
          <t>-</t>
        </is>
      </c>
      <c r="G32" s="44" t="n">
        <v>6</v>
      </c>
      <c r="H32" s="61" t="n"/>
      <c r="I32" s="63">
        <f>IF(H32="","",H32+G32*30)</f>
        <v/>
      </c>
      <c r="J32" s="44">
        <f>IF(I32="","",I32-TODAY())</f>
        <v/>
      </c>
      <c r="K32" s="49">
        <f>IF(OR(D32="",D32=0),"REPLACE",IF(AND(ISNUMBER(C32),D32&lt;C32),"TOP UP",IF(H32="","TEST DUE",IF(J32&lt;=0,"TEST DUE","OK"))))</f>
        <v/>
      </c>
      <c r="L32" s="64" t="n">
        <v>0</v>
      </c>
      <c r="M32" s="64">
        <f>IF(NOT(ISNUMBER(C32)),IF(OR(D32="",D32=0),L32,0),IF(D32="",C32*L32,IF(C32&gt;D32,(C32-D32)*L32,0)))</f>
        <v/>
      </c>
      <c r="N32" s="44" t="inlineStr">
        <is>
          <t>-</t>
        </is>
      </c>
      <c r="O32" s="44" t="inlineStr">
        <is>
          <t>Names, doses, prescriber</t>
        </is>
      </c>
    </row>
    <row r="33" ht="15" customHeight="1" s="37">
      <c r="A33" s="65" t="inlineStr">
        <is>
          <t>Medications</t>
        </is>
      </c>
      <c r="B33" s="65" t="inlineStr">
        <is>
          <t>Acetaminophen + ibuprofen (adult + child)</t>
        </is>
      </c>
      <c r="C33" s="65" t="n">
        <v>4</v>
      </c>
      <c r="D33" s="60" t="n"/>
      <c r="E33" s="68" t="inlineStr">
        <is>
          <t>E</t>
        </is>
      </c>
      <c r="F33" s="65" t="inlineStr">
        <is>
          <t>-</t>
        </is>
      </c>
      <c r="G33" s="65" t="n">
        <v>12</v>
      </c>
      <c r="H33" s="61" t="n"/>
      <c r="I33" s="67">
        <f>IF(H33="","",H33+G33*30)</f>
        <v/>
      </c>
      <c r="J33" s="65">
        <f>IF(I33="","",I33-TODAY())</f>
        <v/>
      </c>
      <c r="K33" s="68">
        <f>IF(OR(D33="",D33=0),"REPLACE",IF(AND(ISNUMBER(C33),D33&lt;C33),"TOP UP",IF(H33="","TEST DUE",IF(J33&lt;=0,"TEST DUE","OK"))))</f>
        <v/>
      </c>
      <c r="L33" s="69" t="n">
        <v>7.5</v>
      </c>
      <c r="M33" s="69">
        <f>IF(NOT(ISNUMBER(C33)),IF(OR(D33="",D33=0),L33,0),IF(D33="",C33*L33,IF(C33&gt;D33,(C33-D33)*L33,0)))</f>
        <v/>
      </c>
      <c r="N33" s="65" t="inlineStr">
        <is>
          <t>Costco</t>
        </is>
      </c>
      <c r="O33" s="65" t="inlineStr">
        <is>
          <t>-</t>
        </is>
      </c>
    </row>
    <row r="34" ht="15" customHeight="1" s="37">
      <c r="A34" s="44" t="inlineStr">
        <is>
          <t>Medications</t>
        </is>
      </c>
      <c r="B34" s="44" t="inlineStr">
        <is>
          <t>Antihistamine oral + cream, hydrocortisone</t>
        </is>
      </c>
      <c r="C34" s="44" t="n">
        <v>4</v>
      </c>
      <c r="D34" s="60" t="n"/>
      <c r="E34" s="49" t="inlineStr">
        <is>
          <t>E</t>
        </is>
      </c>
      <c r="F34" s="44" t="inlineStr">
        <is>
          <t>-</t>
        </is>
      </c>
      <c r="G34" s="44" t="n">
        <v>12</v>
      </c>
      <c r="H34" s="61" t="n"/>
      <c r="I34" s="63">
        <f>IF(H34="","",H34+G34*30)</f>
        <v/>
      </c>
      <c r="J34" s="44">
        <f>IF(I34="","",I34-TODAY())</f>
        <v/>
      </c>
      <c r="K34" s="49">
        <f>IF(OR(D34="",D34=0),"REPLACE",IF(AND(ISNUMBER(C34),D34&lt;C34),"TOP UP",IF(H34="","TEST DUE",IF(J34&lt;=0,"TEST DUE","OK"))))</f>
        <v/>
      </c>
      <c r="L34" s="64" t="n">
        <v>6.25</v>
      </c>
      <c r="M34" s="64">
        <f>IF(NOT(ISNUMBER(C34)),IF(OR(D34="",D34=0),L34,0),IF(D34="",C34*L34,IF(C34&gt;D34,(C34-D34)*L34,0)))</f>
        <v/>
      </c>
      <c r="N34" s="44" t="inlineStr">
        <is>
          <t>Walmart</t>
        </is>
      </c>
      <c r="O34" s="44" t="inlineStr">
        <is>
          <t>Fire ants after flooding</t>
        </is>
      </c>
    </row>
    <row r="35" ht="15" customHeight="1" s="37">
      <c r="A35" s="65" t="inlineStr">
        <is>
          <t>Medications</t>
        </is>
      </c>
      <c r="B35" s="65" t="inlineStr">
        <is>
          <t>Anti-diarrheal, ORS, antacid, laxative</t>
        </is>
      </c>
      <c r="C35" s="65" t="n">
        <v>4</v>
      </c>
      <c r="D35" s="60" t="n"/>
      <c r="E35" s="68" t="inlineStr">
        <is>
          <t>E</t>
        </is>
      </c>
      <c r="F35" s="65" t="inlineStr">
        <is>
          <t>-</t>
        </is>
      </c>
      <c r="G35" s="65" t="n">
        <v>12</v>
      </c>
      <c r="H35" s="61" t="n"/>
      <c r="I35" s="67">
        <f>IF(H35="","",H35+G35*30)</f>
        <v/>
      </c>
      <c r="J35" s="65">
        <f>IF(I35="","",I35-TODAY())</f>
        <v/>
      </c>
      <c r="K35" s="68">
        <f>IF(OR(D35="",D35=0),"REPLACE",IF(AND(ISNUMBER(C35),D35&lt;C35),"TOP UP",IF(H35="","TEST DUE",IF(J35&lt;=0,"TEST DUE","OK"))))</f>
        <v/>
      </c>
      <c r="L35" s="69" t="n">
        <v>8.75</v>
      </c>
      <c r="M35" s="69">
        <f>IF(NOT(ISNUMBER(C35)),IF(OR(D35="",D35=0),L35,0),IF(D35="",C35*L35,IF(C35&gt;D35,(C35-D35)*L35,0)))</f>
        <v/>
      </c>
      <c r="N35" s="65" t="inlineStr">
        <is>
          <t>Publix</t>
        </is>
      </c>
      <c r="O35" s="65" t="inlineStr">
        <is>
          <t>-</t>
        </is>
      </c>
    </row>
    <row r="36" ht="15" customHeight="1" s="37">
      <c r="A36" s="44" t="inlineStr">
        <is>
          <t>Medications</t>
        </is>
      </c>
      <c r="B36" s="44" t="inlineStr">
        <is>
          <t>Cooler + insulated bag for refrigerated meds</t>
        </is>
      </c>
      <c r="C36" s="44" t="n">
        <v>1</v>
      </c>
      <c r="D36" s="60" t="n"/>
      <c r="E36" s="49" t="inlineStr">
        <is>
          <t>E</t>
        </is>
      </c>
      <c r="F36" s="44" t="inlineStr">
        <is>
          <t>-</t>
        </is>
      </c>
      <c r="G36" s="44" t="n">
        <v>24</v>
      </c>
      <c r="H36" s="61" t="n"/>
      <c r="I36" s="63">
        <f>IF(H36="","",H36+G36*30)</f>
        <v/>
      </c>
      <c r="J36" s="44">
        <f>IF(I36="","",I36-TODAY())</f>
        <v/>
      </c>
      <c r="K36" s="49">
        <f>IF(OR(D36="",D36=0),"REPLACE",IF(AND(ISNUMBER(C36),D36&lt;C36),"TOP UP",IF(H36="","TEST DUE",IF(J36&lt;=0,"TEST DUE","OK"))))</f>
        <v/>
      </c>
      <c r="L36" s="64" t="n">
        <v>30</v>
      </c>
      <c r="M36" s="64">
        <f>IF(NOT(ISNUMBER(C36)),IF(OR(D36="",D36=0),L36,0),IF(D36="",C36*L36,IF(C36&gt;D36,(C36-D36)*L36,0)))</f>
        <v/>
      </c>
      <c r="N36" s="44" t="inlineStr">
        <is>
          <t>Pharmacy</t>
        </is>
      </c>
      <c r="O36" s="44" t="inlineStr">
        <is>
          <t>Ask pharmacist for excursion limits</t>
        </is>
      </c>
    </row>
    <row r="37" ht="15" customHeight="1" s="37">
      <c r="A37" s="65" t="inlineStr">
        <is>
          <t>Medications</t>
        </is>
      </c>
      <c r="B37" s="65" t="inlineStr">
        <is>
          <t>Spare glasses / contacts / hearing aid batteries</t>
        </is>
      </c>
      <c r="C37" s="65" t="inlineStr">
        <is>
          <t>per person</t>
        </is>
      </c>
      <c r="D37" s="60" t="n"/>
      <c r="E37" s="68" t="inlineStr">
        <is>
          <t>E</t>
        </is>
      </c>
      <c r="F37" s="65" t="inlineStr">
        <is>
          <t>-</t>
        </is>
      </c>
      <c r="G37" s="65" t="n">
        <v>12</v>
      </c>
      <c r="H37" s="61" t="n"/>
      <c r="I37" s="67">
        <f>IF(H37="","",H37+G37*30)</f>
        <v/>
      </c>
      <c r="J37" s="65">
        <f>IF(I37="","",I37-TODAY())</f>
        <v/>
      </c>
      <c r="K37" s="68">
        <f>IF(OR(D37="",D37=0),"REPLACE",IF(AND(ISNUMBER(C37),D37&lt;C37),"TOP UP",IF(H37="","TEST DUE",IF(J37&lt;=0,"TEST DUE","OK"))))</f>
        <v/>
      </c>
      <c r="L37" s="69" t="n">
        <v>60</v>
      </c>
      <c r="M37" s="69">
        <f>IF(NOT(ISNUMBER(C37)),IF(OR(D37="",D37=0),L37,0),IF(D37="",C37*L37,IF(C37&gt;D37,(C37-D37)*L37,0)))</f>
        <v/>
      </c>
      <c r="N37" s="65" t="inlineStr">
        <is>
          <t>Optical</t>
        </is>
      </c>
      <c r="O37" s="65" t="inlineStr">
        <is>
          <t>Universally forgotten</t>
        </is>
      </c>
    </row>
    <row r="38" ht="15" customHeight="1" s="37">
      <c r="A38" s="44" t="inlineStr">
        <is>
          <t>Lighting</t>
        </is>
      </c>
      <c r="B38" s="44" t="inlineStr">
        <is>
          <t>LED lanterns 300+ lumens</t>
        </is>
      </c>
      <c r="C38" s="44" t="n">
        <v>4</v>
      </c>
      <c r="D38" s="60" t="n"/>
      <c r="E38" s="49" t="inlineStr">
        <is>
          <t>E</t>
        </is>
      </c>
      <c r="F38" s="44" t="inlineStr">
        <is>
          <t>D or USB</t>
        </is>
      </c>
      <c r="G38" s="44" t="n">
        <v>6</v>
      </c>
      <c r="H38" s="61" t="n"/>
      <c r="I38" s="63">
        <f>IF(H38="","",H38+G38*30)</f>
        <v/>
      </c>
      <c r="J38" s="44">
        <f>IF(I38="","",I38-TODAY())</f>
        <v/>
      </c>
      <c r="K38" s="49">
        <f>IF(OR(D38="",D38=0),"REPLACE",IF(AND(ISNUMBER(C38),D38&lt;C38),"TOP UP",IF(H38="","TEST DUE",IF(J38&lt;=0,"TEST DUE","OK"))))</f>
        <v/>
      </c>
      <c r="L38" s="64" t="n">
        <v>15</v>
      </c>
      <c r="M38" s="64">
        <f>IF(NOT(ISNUMBER(C38)),IF(OR(D38="",D38=0),L38,0),IF(D38="",C38*L38,IF(C38&gt;D38,(C38-D38)*L38,0)))</f>
        <v/>
      </c>
      <c r="N38" s="44" t="inlineStr">
        <is>
          <t>Walmart</t>
        </is>
      </c>
      <c r="O38" s="44" t="inlineStr">
        <is>
          <t>Area light beats flashlights</t>
        </is>
      </c>
    </row>
    <row r="39" ht="15" customHeight="1" s="37">
      <c r="A39" s="65" t="inlineStr">
        <is>
          <t>Lighting</t>
        </is>
      </c>
      <c r="B39" s="65" t="inlineStr">
        <is>
          <t>Headlamps (incl. kid-sized)</t>
        </is>
      </c>
      <c r="C39" s="65" t="n">
        <v>4</v>
      </c>
      <c r="D39" s="60" t="n"/>
      <c r="E39" s="68" t="inlineStr">
        <is>
          <t>E</t>
        </is>
      </c>
      <c r="F39" s="65" t="inlineStr">
        <is>
          <t>AAA</t>
        </is>
      </c>
      <c r="G39" s="65" t="n">
        <v>6</v>
      </c>
      <c r="H39" s="61" t="n"/>
      <c r="I39" s="67">
        <f>IF(H39="","",H39+G39*30)</f>
        <v/>
      </c>
      <c r="J39" s="65">
        <f>IF(I39="","",I39-TODAY())</f>
        <v/>
      </c>
      <c r="K39" s="68">
        <f>IF(OR(D39="",D39=0),"REPLACE",IF(AND(ISNUMBER(C39),D39&lt;C39),"TOP UP",IF(H39="","TEST DUE",IF(J39&lt;=0,"TEST DUE","OK"))))</f>
        <v/>
      </c>
      <c r="L39" s="69" t="n">
        <v>12.5</v>
      </c>
      <c r="M39" s="69">
        <f>IF(NOT(ISNUMBER(C39)),IF(OR(D39="",D39=0),L39,0),IF(D39="",C39*L39,IF(C39&gt;D39,(C39-D39)*L39,0)))</f>
        <v/>
      </c>
      <c r="N39" s="65" t="inlineStr">
        <is>
          <t>Amazon</t>
        </is>
      </c>
      <c r="O39" s="65" t="inlineStr">
        <is>
          <t>Hands-free; kids get their own</t>
        </is>
      </c>
    </row>
    <row r="40" ht="15" customHeight="1" s="37">
      <c r="A40" s="44" t="inlineStr">
        <is>
          <t>Lighting</t>
        </is>
      </c>
      <c r="B40" s="44" t="inlineStr">
        <is>
          <t>Flashlights</t>
        </is>
      </c>
      <c r="C40" s="44" t="n">
        <v>4</v>
      </c>
      <c r="D40" s="60" t="n"/>
      <c r="E40" s="49" t="inlineStr">
        <is>
          <t>E</t>
        </is>
      </c>
      <c r="F40" s="44" t="inlineStr">
        <is>
          <t>AA</t>
        </is>
      </c>
      <c r="G40" s="44" t="n">
        <v>6</v>
      </c>
      <c r="H40" s="61" t="n"/>
      <c r="I40" s="63">
        <f>IF(H40="","",H40+G40*30)</f>
        <v/>
      </c>
      <c r="J40" s="44">
        <f>IF(I40="","",I40-TODAY())</f>
        <v/>
      </c>
      <c r="K40" s="49">
        <f>IF(OR(D40="",D40=0),"REPLACE",IF(AND(ISNUMBER(C40),D40&lt;C40),"TOP UP",IF(H40="","TEST DUE",IF(J40&lt;=0,"TEST DUE","OK"))))</f>
        <v/>
      </c>
      <c r="L40" s="64" t="n">
        <v>10</v>
      </c>
      <c r="M40" s="64">
        <f>IF(NOT(ISNUMBER(C40)),IF(OR(D40="",D40=0),L40,0),IF(D40="",C40*L40,IF(C40&gt;D40,(C40-D40)*L40,0)))</f>
        <v/>
      </c>
      <c r="N40" s="44" t="inlineStr">
        <is>
          <t>Walmart</t>
        </is>
      </c>
      <c r="O40" s="44" t="inlineStr">
        <is>
          <t>One per person</t>
        </is>
      </c>
    </row>
    <row r="41" ht="15" customHeight="1" s="37">
      <c r="A41" s="65" t="inlineStr">
        <is>
          <t>Lighting</t>
        </is>
      </c>
      <c r="B41" s="65" t="inlineStr">
        <is>
          <t>Rechargeable USB lantern</t>
        </is>
      </c>
      <c r="C41" s="65" t="n">
        <v>2</v>
      </c>
      <c r="D41" s="60" t="n"/>
      <c r="E41" s="68" t="inlineStr">
        <is>
          <t>U</t>
        </is>
      </c>
      <c r="F41" s="65" t="inlineStr">
        <is>
          <t>Internal</t>
        </is>
      </c>
      <c r="G41" s="65" t="n">
        <v>3</v>
      </c>
      <c r="H41" s="61" t="n"/>
      <c r="I41" s="67">
        <f>IF(H41="","",H41+G41*30)</f>
        <v/>
      </c>
      <c r="J41" s="65">
        <f>IF(I41="","",I41-TODAY())</f>
        <v/>
      </c>
      <c r="K41" s="68">
        <f>IF(OR(D41="",D41=0),"REPLACE",IF(AND(ISNUMBER(C41),D41&lt;C41),"TOP UP",IF(H41="","TEST DUE",IF(J41&lt;=0,"TEST DUE","OK"))))</f>
        <v/>
      </c>
      <c r="L41" s="69" t="n">
        <v>25</v>
      </c>
      <c r="M41" s="69">
        <f>IF(NOT(ISNUMBER(C41)),IF(OR(D41="",D41=0),L41,0),IF(D41="",C41*L41,IF(C41&gt;D41,(C41-D41)*L41,0)))</f>
        <v/>
      </c>
      <c r="N41" s="65" t="inlineStr">
        <is>
          <t>Costco</t>
        </is>
      </c>
      <c r="O41" s="65" t="inlineStr">
        <is>
          <t>Recharges off power bank</t>
        </is>
      </c>
    </row>
    <row r="42" ht="15" customHeight="1" s="37">
      <c r="A42" s="44" t="inlineStr">
        <is>
          <t>Lighting</t>
        </is>
      </c>
      <c r="B42" s="44" t="inlineStr">
        <is>
          <t>Motion-sensor LED puck lights</t>
        </is>
      </c>
      <c r="C42" s="44" t="n">
        <v>4</v>
      </c>
      <c r="D42" s="60" t="n"/>
      <c r="E42" s="49" t="inlineStr">
        <is>
          <t>U</t>
        </is>
      </c>
      <c r="F42" s="44" t="inlineStr">
        <is>
          <t>AAA</t>
        </is>
      </c>
      <c r="G42" s="44" t="n">
        <v>6</v>
      </c>
      <c r="H42" s="61" t="n"/>
      <c r="I42" s="63">
        <f>IF(H42="","",H42+G42*30)</f>
        <v/>
      </c>
      <c r="J42" s="44">
        <f>IF(I42="","",I42-TODAY())</f>
        <v/>
      </c>
      <c r="K42" s="49">
        <f>IF(OR(D42="",D42=0),"REPLACE",IF(AND(ISNUMBER(C42),D42&lt;C42),"TOP UP",IF(H42="","TEST DUE",IF(J42&lt;=0,"TEST DUE","OK"))))</f>
        <v/>
      </c>
      <c r="L42" s="64" t="n">
        <v>6.25</v>
      </c>
      <c r="M42" s="64">
        <f>IF(NOT(ISNUMBER(C42)),IF(OR(D42="",D42=0),L42,0),IF(D42="",C42*L42,IF(C42&gt;D42,(C42-D42)*L42,0)))</f>
        <v/>
      </c>
      <c r="N42" s="44" t="inlineStr">
        <is>
          <t>Amazon</t>
        </is>
      </c>
      <c r="O42" s="44" t="inlineStr">
        <is>
          <t>Bathroom at night</t>
        </is>
      </c>
    </row>
    <row r="43" ht="15" customHeight="1" s="37">
      <c r="A43" s="65" t="inlineStr">
        <is>
          <t>Lighting</t>
        </is>
      </c>
      <c r="B43" s="65" t="inlineStr">
        <is>
          <t>Glow sticks</t>
        </is>
      </c>
      <c r="C43" s="65" t="n">
        <v>12</v>
      </c>
      <c r="D43" s="60" t="n"/>
      <c r="E43" s="68" t="inlineStr">
        <is>
          <t>O</t>
        </is>
      </c>
      <c r="F43" s="65" t="inlineStr">
        <is>
          <t>-</t>
        </is>
      </c>
      <c r="G43" s="65" t="n">
        <v>24</v>
      </c>
      <c r="H43" s="61" t="n"/>
      <c r="I43" s="67">
        <f>IF(H43="","",H43+G43*30)</f>
        <v/>
      </c>
      <c r="J43" s="65">
        <f>IF(I43="","",I43-TODAY())</f>
        <v/>
      </c>
      <c r="K43" s="68">
        <f>IF(OR(D43="",D43=0),"REPLACE",IF(AND(ISNUMBER(C43),D43&lt;C43),"TOP UP",IF(H43="","TEST DUE",IF(J43&lt;=0,"TEST DUE","OK"))))</f>
        <v/>
      </c>
      <c r="L43" s="69" t="n">
        <v>0.85</v>
      </c>
      <c r="M43" s="69">
        <f>IF(NOT(ISNUMBER(C43)),IF(OR(D43="",D43=0),L43,0),IF(D43="",C43*L43,IF(C43&gt;D43,(C43-D43)*L43,0)))</f>
        <v/>
      </c>
      <c r="N43" s="65" t="inlineStr">
        <is>
          <t>Dollar store</t>
        </is>
      </c>
      <c r="O43" s="65" t="inlineStr">
        <is>
          <t>Kid morale, zero fire risk</t>
        </is>
      </c>
    </row>
    <row r="44" ht="15" customHeight="1" s="37">
      <c r="A44" s="44" t="inlineStr">
        <is>
          <t>Batteries/power banks</t>
        </is>
      </c>
      <c r="B44" s="44" t="inlineStr">
        <is>
          <t>AA alkaline</t>
        </is>
      </c>
      <c r="C44" s="44" t="n">
        <v>48</v>
      </c>
      <c r="D44" s="60" t="n"/>
      <c r="E44" s="49" t="inlineStr">
        <is>
          <t>E</t>
        </is>
      </c>
      <c r="F44" s="44" t="inlineStr">
        <is>
          <t>AA</t>
        </is>
      </c>
      <c r="G44" s="44" t="n">
        <v>12</v>
      </c>
      <c r="H44" s="61" t="n"/>
      <c r="I44" s="63">
        <f>IF(H44="","",H44+G44*30)</f>
        <v/>
      </c>
      <c r="J44" s="44">
        <f>IF(I44="","",I44-TODAY())</f>
        <v/>
      </c>
      <c r="K44" s="49">
        <f>IF(OR(D44="",D44=0),"REPLACE",IF(AND(ISNUMBER(C44),D44&lt;C44),"TOP UP",IF(H44="","TEST DUE",IF(J44&lt;=0,"TEST DUE","OK"))))</f>
        <v/>
      </c>
      <c r="L44" s="64" t="n">
        <v>0.55</v>
      </c>
      <c r="M44" s="64">
        <f>IF(NOT(ISNUMBER(C44)),IF(OR(D44="",D44=0),L44,0),IF(D44="",C44*L44,IF(C44&gt;D44,(C44-D44)*L44,0)))</f>
        <v/>
      </c>
      <c r="N44" s="44" t="inlineStr">
        <is>
          <t>Costco</t>
        </is>
      </c>
      <c r="O44" s="44" t="inlineStr">
        <is>
          <t>-</t>
        </is>
      </c>
    </row>
    <row r="45" ht="15" customHeight="1" s="37">
      <c r="A45" s="65" t="inlineStr">
        <is>
          <t>Batteries/power banks</t>
        </is>
      </c>
      <c r="B45" s="65" t="inlineStr">
        <is>
          <t>AAA alkaline</t>
        </is>
      </c>
      <c r="C45" s="65" t="n">
        <v>24</v>
      </c>
      <c r="D45" s="60" t="n"/>
      <c r="E45" s="68" t="inlineStr">
        <is>
          <t>E</t>
        </is>
      </c>
      <c r="F45" s="65" t="inlineStr">
        <is>
          <t>AAA</t>
        </is>
      </c>
      <c r="G45" s="65" t="n">
        <v>12</v>
      </c>
      <c r="H45" s="61" t="n"/>
      <c r="I45" s="67">
        <f>IF(H45="","",H45+G45*30)</f>
        <v/>
      </c>
      <c r="J45" s="65">
        <f>IF(I45="","",I45-TODAY())</f>
        <v/>
      </c>
      <c r="K45" s="68">
        <f>IF(OR(D45="",D45=0),"REPLACE",IF(AND(ISNUMBER(C45),D45&lt;C45),"TOP UP",IF(H45="","TEST DUE",IF(J45&lt;=0,"TEST DUE","OK"))))</f>
        <v/>
      </c>
      <c r="L45" s="69" t="n">
        <v>0.55</v>
      </c>
      <c r="M45" s="69">
        <f>IF(NOT(ISNUMBER(C45)),IF(OR(D45="",D45=0),L45,0),IF(D45="",C45*L45,IF(C45&gt;D45,(C45-D45)*L45,0)))</f>
        <v/>
      </c>
      <c r="N45" s="65" t="inlineStr">
        <is>
          <t>Costco</t>
        </is>
      </c>
      <c r="O45" s="65" t="inlineStr">
        <is>
          <t>-</t>
        </is>
      </c>
    </row>
    <row r="46" ht="15" customHeight="1" s="37">
      <c r="A46" s="44" t="inlineStr">
        <is>
          <t>Batteries/power banks</t>
        </is>
      </c>
      <c r="B46" s="44" t="inlineStr">
        <is>
          <t>D cells</t>
        </is>
      </c>
      <c r="C46" s="44" t="n">
        <v>8</v>
      </c>
      <c r="D46" s="60" t="n"/>
      <c r="E46" s="49" t="inlineStr">
        <is>
          <t>E</t>
        </is>
      </c>
      <c r="F46" s="44" t="inlineStr">
        <is>
          <t>D</t>
        </is>
      </c>
      <c r="G46" s="44" t="n">
        <v>12</v>
      </c>
      <c r="H46" s="61" t="n"/>
      <c r="I46" s="63">
        <f>IF(H46="","",H46+G46*30)</f>
        <v/>
      </c>
      <c r="J46" s="44">
        <f>IF(I46="","",I46-TODAY())</f>
        <v/>
      </c>
      <c r="K46" s="49">
        <f>IF(OR(D46="",D46=0),"REPLACE",IF(AND(ISNUMBER(C46),D46&lt;C46),"TOP UP",IF(H46="","TEST DUE",IF(J46&lt;=0,"TEST DUE","OK"))))</f>
        <v/>
      </c>
      <c r="L46" s="64" t="n">
        <v>1.6</v>
      </c>
      <c r="M46" s="64">
        <f>IF(NOT(ISNUMBER(C46)),IF(OR(D46="",D46=0),L46,0),IF(D46="",C46*L46,IF(C46&gt;D46,(C46-D46)*L46,0)))</f>
        <v/>
      </c>
      <c r="N46" s="44" t="inlineStr">
        <is>
          <t>Walmart</t>
        </is>
      </c>
      <c r="O46" s="44" t="inlineStr">
        <is>
          <t>-</t>
        </is>
      </c>
    </row>
    <row r="47" ht="15" customHeight="1" s="37">
      <c r="A47" s="65" t="inlineStr">
        <is>
          <t>Batteries/power banks</t>
        </is>
      </c>
      <c r="B47" s="65" t="inlineStr">
        <is>
          <t>C cells</t>
        </is>
      </c>
      <c r="C47" s="65" t="n">
        <v>8</v>
      </c>
      <c r="D47" s="60" t="n"/>
      <c r="E47" s="68" t="inlineStr">
        <is>
          <t>E</t>
        </is>
      </c>
      <c r="F47" s="65" t="inlineStr">
        <is>
          <t>C</t>
        </is>
      </c>
      <c r="G47" s="65" t="n">
        <v>12</v>
      </c>
      <c r="H47" s="61" t="n"/>
      <c r="I47" s="67">
        <f>IF(H47="","",H47+G47*30)</f>
        <v/>
      </c>
      <c r="J47" s="65">
        <f>IF(I47="","",I47-TODAY())</f>
        <v/>
      </c>
      <c r="K47" s="68">
        <f>IF(OR(D47="",D47=0),"REPLACE",IF(AND(ISNUMBER(C47),D47&lt;C47),"TOP UP",IF(H47="","TEST DUE",IF(J47&lt;=0,"TEST DUE","OK"))))</f>
        <v/>
      </c>
      <c r="L47" s="69" t="n">
        <v>1.6</v>
      </c>
      <c r="M47" s="69">
        <f>IF(NOT(ISNUMBER(C47)),IF(OR(D47="",D47=0),L47,0),IF(D47="",C47*L47,IF(C47&gt;D47,(C47-D47)*L47,0)))</f>
        <v/>
      </c>
      <c r="N47" s="65" t="inlineStr">
        <is>
          <t>Walmart</t>
        </is>
      </c>
      <c r="O47" s="65" t="inlineStr">
        <is>
          <t>-</t>
        </is>
      </c>
    </row>
    <row r="48" ht="15" customHeight="1" s="37">
      <c r="A48" s="44" t="inlineStr">
        <is>
          <t>Batteries/power banks</t>
        </is>
      </c>
      <c r="B48" s="44" t="inlineStr">
        <is>
          <t>9V + smoke/CO alarm + CR2032</t>
        </is>
      </c>
      <c r="C48" s="44" t="n">
        <v>1</v>
      </c>
      <c r="D48" s="60" t="n"/>
      <c r="E48" s="49" t="inlineStr">
        <is>
          <t>E</t>
        </is>
      </c>
      <c r="F48" s="44" t="inlineStr">
        <is>
          <t>assorted</t>
        </is>
      </c>
      <c r="G48" s="44" t="n">
        <v>12</v>
      </c>
      <c r="H48" s="61" t="n"/>
      <c r="I48" s="63">
        <f>IF(H48="","",H48+G48*30)</f>
        <v/>
      </c>
      <c r="J48" s="44">
        <f>IF(I48="","",I48-TODAY())</f>
        <v/>
      </c>
      <c r="K48" s="49">
        <f>IF(OR(D48="",D48=0),"REPLACE",IF(AND(ISNUMBER(C48),D48&lt;C48),"TOP UP",IF(H48="","TEST DUE",IF(J48&lt;=0,"TEST DUE","OK"))))</f>
        <v/>
      </c>
      <c r="L48" s="64" t="n">
        <v>25</v>
      </c>
      <c r="M48" s="64">
        <f>IF(NOT(ISNUMBER(C48)),IF(OR(D48="",D48=0),L48,0),IF(D48="",C48*L48,IF(C48&gt;D48,(C48-D48)*L48,0)))</f>
        <v/>
      </c>
      <c r="N48" s="44" t="inlineStr">
        <is>
          <t>Walmart</t>
        </is>
      </c>
      <c r="O48" s="44" t="inlineStr">
        <is>
          <t>Chirping alarms mid-storm</t>
        </is>
      </c>
    </row>
    <row r="49" ht="15" customHeight="1" s="37">
      <c r="A49" s="65" t="inlineStr">
        <is>
          <t>Batteries/power banks</t>
        </is>
      </c>
      <c r="B49" s="65" t="inlineStr">
        <is>
          <t>USB power banks 20,000 mAh+</t>
        </is>
      </c>
      <c r="C49" s="65" t="n">
        <v>3</v>
      </c>
      <c r="D49" s="60" t="n"/>
      <c r="E49" s="68" t="inlineStr">
        <is>
          <t>E</t>
        </is>
      </c>
      <c r="F49" s="65" t="inlineStr">
        <is>
          <t>Internal</t>
        </is>
      </c>
      <c r="G49" s="65" t="n">
        <v>3</v>
      </c>
      <c r="H49" s="61" t="n"/>
      <c r="I49" s="67">
        <f>IF(H49="","",H49+G49*30)</f>
        <v/>
      </c>
      <c r="J49" s="65">
        <f>IF(I49="","",I49-TODAY())</f>
        <v/>
      </c>
      <c r="K49" s="68">
        <f>IF(OR(D49="",D49=0),"REPLACE",IF(AND(ISNUMBER(C49),D49&lt;C49),"TOP UP",IF(H49="","TEST DUE",IF(J49&lt;=0,"TEST DUE","OK"))))</f>
        <v/>
      </c>
      <c r="L49" s="69" t="n">
        <v>35</v>
      </c>
      <c r="M49" s="69">
        <f>IF(NOT(ISNUMBER(C49)),IF(OR(D49="",D49=0),L49,0),IF(D49="",C49*L49,IF(C49&gt;D49,(C49-D49)*L49,0)))</f>
        <v/>
      </c>
      <c r="N49" s="65" t="inlineStr">
        <is>
          <t>Costco</t>
        </is>
      </c>
      <c r="O49" s="65" t="inlineStr">
        <is>
          <t>~4-5 phone charges each</t>
        </is>
      </c>
    </row>
    <row r="50" ht="15" customHeight="1" s="37">
      <c r="A50" s="44" t="inlineStr">
        <is>
          <t>Batteries/power banks</t>
        </is>
      </c>
      <c r="B50" s="44" t="inlineStr">
        <is>
          <t>Cables (USB-C, Lightning) + multiport</t>
        </is>
      </c>
      <c r="C50" s="44" t="n">
        <v>6</v>
      </c>
      <c r="D50" s="60" t="n"/>
      <c r="E50" s="49" t="inlineStr">
        <is>
          <t>E</t>
        </is>
      </c>
      <c r="F50" s="44" t="inlineStr">
        <is>
          <t>-</t>
        </is>
      </c>
      <c r="G50" s="44" t="n">
        <v>12</v>
      </c>
      <c r="H50" s="61" t="n"/>
      <c r="I50" s="63">
        <f>IF(H50="","",H50+G50*30)</f>
        <v/>
      </c>
      <c r="J50" s="44">
        <f>IF(I50="","",I50-TODAY())</f>
        <v/>
      </c>
      <c r="K50" s="49">
        <f>IF(OR(D50="",D50=0),"REPLACE",IF(AND(ISNUMBER(C50),D50&lt;C50),"TOP UP",IF(H50="","TEST DUE",IF(J50&lt;=0,"TEST DUE","OK"))))</f>
        <v/>
      </c>
      <c r="L50" s="64" t="n">
        <v>6.5</v>
      </c>
      <c r="M50" s="64">
        <f>IF(NOT(ISNUMBER(C50)),IF(OR(D50="",D50=0),L50,0),IF(D50="",C50*L50,IF(C50&gt;D50,(C50-D50)*L50,0)))</f>
        <v/>
      </c>
      <c r="N50" s="44" t="inlineStr">
        <is>
          <t>Target</t>
        </is>
      </c>
      <c r="O50" s="44" t="inlineStr">
        <is>
          <t>One frayed cable ruins it</t>
        </is>
      </c>
    </row>
    <row r="51" ht="15" customHeight="1" s="37">
      <c r="A51" s="65" t="inlineStr">
        <is>
          <t>Solar/alt charging</t>
        </is>
      </c>
      <c r="B51" s="65" t="inlineStr">
        <is>
          <t>Power station 250-500 Wh LFP</t>
        </is>
      </c>
      <c r="C51" s="65" t="n">
        <v>1</v>
      </c>
      <c r="D51" s="60" t="n"/>
      <c r="E51" s="68" t="inlineStr">
        <is>
          <t>U</t>
        </is>
      </c>
      <c r="F51" s="65" t="inlineStr">
        <is>
          <t>Internal</t>
        </is>
      </c>
      <c r="G51" s="65" t="n">
        <v>3</v>
      </c>
      <c r="H51" s="61" t="n"/>
      <c r="I51" s="67">
        <f>IF(H51="","",H51+G51*30)</f>
        <v/>
      </c>
      <c r="J51" s="65">
        <f>IF(I51="","",I51-TODAY())</f>
        <v/>
      </c>
      <c r="K51" s="68">
        <f>IF(OR(D51="",D51=0),"REPLACE",IF(AND(ISNUMBER(C51),D51&lt;C51),"TOP UP",IF(H51="","TEST DUE",IF(J51&lt;=0,"TEST DUE","OK"))))</f>
        <v/>
      </c>
      <c r="L51" s="69" t="n">
        <v>250</v>
      </c>
      <c r="M51" s="69">
        <f>IF(NOT(ISNUMBER(C51)),IF(OR(D51="",D51=0),L51,0),IF(D51="",C51*L51,IF(C51&gt;D51,(C51-D51)*L51,0)))</f>
        <v/>
      </c>
      <c r="N51" s="65" t="inlineStr">
        <is>
          <t>Walmart</t>
        </is>
      </c>
      <c r="O51" s="65" t="inlineStr">
        <is>
          <t>Phones, lights, fan, CPAP</t>
        </is>
      </c>
    </row>
    <row r="52" ht="15" customHeight="1" s="37">
      <c r="A52" s="44" t="inlineStr">
        <is>
          <t>Solar/alt charging</t>
        </is>
      </c>
      <c r="B52" s="44" t="inlineStr">
        <is>
          <t>Power station 1,900-2,000 Wh LFP</t>
        </is>
      </c>
      <c r="C52" s="44" t="n">
        <v>1</v>
      </c>
      <c r="D52" s="60" t="n"/>
      <c r="E52" s="49" t="inlineStr">
        <is>
          <t>U</t>
        </is>
      </c>
      <c r="F52" s="44" t="inlineStr">
        <is>
          <t>Internal</t>
        </is>
      </c>
      <c r="G52" s="44" t="n">
        <v>3</v>
      </c>
      <c r="H52" s="61" t="n"/>
      <c r="I52" s="63">
        <f>IF(H52="","",H52+G52*30)</f>
        <v/>
      </c>
      <c r="J52" s="44">
        <f>IF(I52="","",I52-TODAY())</f>
        <v/>
      </c>
      <c r="K52" s="49">
        <f>IF(OR(D52="",D52=0),"REPLACE",IF(AND(ISNUMBER(C52),D52&lt;C52),"TOP UP",IF(H52="","TEST DUE",IF(J52&lt;=0,"TEST DUE","OK"))))</f>
        <v/>
      </c>
      <c r="L52" s="64" t="n">
        <v>900</v>
      </c>
      <c r="M52" s="64">
        <f>IF(NOT(ISNUMBER(C52)),IF(OR(D52="",D52=0),L52,0),IF(D52="",C52*L52,IF(C52&gt;D52,(C52-D52)*L52,0)))</f>
        <v/>
      </c>
      <c r="N52" s="44" t="inlineStr">
        <is>
          <t>Costco</t>
        </is>
      </c>
      <c r="O52" s="44" t="inlineStr">
        <is>
          <t>The tier that changes the week</t>
        </is>
      </c>
    </row>
    <row r="53" ht="15" customHeight="1" s="37">
      <c r="A53" s="65" t="inlineStr">
        <is>
          <t>Solar/alt charging</t>
        </is>
      </c>
      <c r="B53" s="65" t="inlineStr">
        <is>
          <t>Folding solar panel 200-400 W</t>
        </is>
      </c>
      <c r="C53" s="65" t="n">
        <v>1</v>
      </c>
      <c r="D53" s="60" t="n"/>
      <c r="E53" s="68" t="inlineStr">
        <is>
          <t>U</t>
        </is>
      </c>
      <c r="F53" s="65" t="inlineStr">
        <is>
          <t>-</t>
        </is>
      </c>
      <c r="G53" s="65" t="n">
        <v>12</v>
      </c>
      <c r="H53" s="61" t="n"/>
      <c r="I53" s="67">
        <f>IF(H53="","",H53+G53*30)</f>
        <v/>
      </c>
      <c r="J53" s="65">
        <f>IF(I53="","",I53-TODAY())</f>
        <v/>
      </c>
      <c r="K53" s="68">
        <f>IF(OR(D53="",D53=0),"REPLACE",IF(AND(ISNUMBER(C53),D53&lt;C53),"TOP UP",IF(H53="","TEST DUE",IF(J53&lt;=0,"TEST DUE","OK"))))</f>
        <v/>
      </c>
      <c r="L53" s="69" t="n">
        <v>375</v>
      </c>
      <c r="M53" s="69">
        <f>IF(NOT(ISNUMBER(C53)),IF(OR(D53="",D53=0),L53,0),IF(D53="",C53*L53,IF(C53&gt;D53,(C53-D53)*L53,0)))</f>
        <v/>
      </c>
      <c r="N53" s="65" t="inlineStr">
        <is>
          <t>Amazon</t>
        </is>
      </c>
      <c r="O53" s="65" t="inlineStr">
        <is>
          <t>Without it, a one-shot battery</t>
        </is>
      </c>
    </row>
    <row r="54" ht="15" customHeight="1" s="37">
      <c r="A54" s="44" t="inlineStr">
        <is>
          <t>Solar/alt charging</t>
        </is>
      </c>
      <c r="B54" s="44" t="inlineStr">
        <is>
          <t>12V car USB adapters 2-port</t>
        </is>
      </c>
      <c r="C54" s="44" t="n">
        <v>2</v>
      </c>
      <c r="D54" s="60" t="n"/>
      <c r="E54" s="49" t="inlineStr">
        <is>
          <t>E</t>
        </is>
      </c>
      <c r="F54" s="44" t="inlineStr">
        <is>
          <t>-</t>
        </is>
      </c>
      <c r="G54" s="44" t="n">
        <v>24</v>
      </c>
      <c r="H54" s="61" t="n"/>
      <c r="I54" s="63">
        <f>IF(H54="","",H54+G54*30)</f>
        <v/>
      </c>
      <c r="J54" s="44">
        <f>IF(I54="","",I54-TODAY())</f>
        <v/>
      </c>
      <c r="K54" s="49">
        <f>IF(OR(D54="",D54=0),"REPLACE",IF(AND(ISNUMBER(C54),D54&lt;C54),"TOP UP",IF(H54="","TEST DUE",IF(J54&lt;=0,"TEST DUE","OK"))))</f>
        <v/>
      </c>
      <c r="L54" s="64" t="n">
        <v>10</v>
      </c>
      <c r="M54" s="64">
        <f>IF(NOT(ISNUMBER(C54)),IF(OR(D54="",D54=0),L54,0),IF(D54="",C54*L54,IF(C54&gt;D54,(C54-D54)*L54,0)))</f>
        <v/>
      </c>
      <c r="N54" s="44" t="inlineStr">
        <is>
          <t>Walmart</t>
        </is>
      </c>
      <c r="O54" s="44" t="inlineStr">
        <is>
          <t>Charge OUTDOORS, engine running</t>
        </is>
      </c>
    </row>
    <row r="55" ht="15" customHeight="1" s="37">
      <c r="A55" s="65" t="inlineStr">
        <is>
          <t>Radios/comms</t>
        </is>
      </c>
      <c r="B55" s="65" t="inlineStr">
        <is>
          <t>NOAA weather radio, SAME, battery + crank</t>
        </is>
      </c>
      <c r="C55" s="65" t="n">
        <v>1</v>
      </c>
      <c r="D55" s="60" t="n"/>
      <c r="E55" s="68" t="inlineStr">
        <is>
          <t>E</t>
        </is>
      </c>
      <c r="F55" s="65" t="inlineStr">
        <is>
          <t>AA</t>
        </is>
      </c>
      <c r="G55" s="65" t="n">
        <v>6</v>
      </c>
      <c r="H55" s="61" t="n"/>
      <c r="I55" s="67">
        <f>IF(H55="","",H55+G55*30)</f>
        <v/>
      </c>
      <c r="J55" s="65">
        <f>IF(I55="","",I55-TODAY())</f>
        <v/>
      </c>
      <c r="K55" s="68">
        <f>IF(OR(D55="",D55=0),"REPLACE",IF(AND(ISNUMBER(C55),D55&lt;C55),"TOP UP",IF(H55="","TEST DUE",IF(J55&lt;=0,"TEST DUE","OK"))))</f>
        <v/>
      </c>
      <c r="L55" s="69" t="n">
        <v>40</v>
      </c>
      <c r="M55" s="69">
        <f>IF(NOT(ISNUMBER(C55)),IF(OR(D55="",D55=0),L55,0),IF(D55="",C55*L55,IF(C55&gt;D55,(C55-D55)*L55,0)))</f>
        <v/>
      </c>
      <c r="N55" s="65" t="inlineStr">
        <is>
          <t>Walmart</t>
        </is>
      </c>
      <c r="O55" s="65" t="inlineStr">
        <is>
          <t>Federally specified</t>
        </is>
      </c>
    </row>
    <row r="56" ht="15" customHeight="1" s="37">
      <c r="A56" s="44" t="inlineStr">
        <is>
          <t>Radios/comms</t>
        </is>
      </c>
      <c r="B56" s="44" t="inlineStr">
        <is>
          <t>AM/FM battery radio</t>
        </is>
      </c>
      <c r="C56" s="44" t="n">
        <v>1</v>
      </c>
      <c r="D56" s="60" t="n"/>
      <c r="E56" s="49" t="inlineStr">
        <is>
          <t>E</t>
        </is>
      </c>
      <c r="F56" s="44" t="inlineStr">
        <is>
          <t>AA</t>
        </is>
      </c>
      <c r="G56" s="44" t="n">
        <v>6</v>
      </c>
      <c r="H56" s="61" t="n"/>
      <c r="I56" s="63">
        <f>IF(H56="","",H56+G56*30)</f>
        <v/>
      </c>
      <c r="J56" s="44">
        <f>IF(I56="","",I56-TODAY())</f>
        <v/>
      </c>
      <c r="K56" s="49">
        <f>IF(OR(D56="",D56=0),"REPLACE",IF(AND(ISNUMBER(C56),D56&lt;C56),"TOP UP",IF(H56="","TEST DUE",IF(J56&lt;=0,"TEST DUE","OK"))))</f>
        <v/>
      </c>
      <c r="L56" s="64" t="n">
        <v>25</v>
      </c>
      <c r="M56" s="64">
        <f>IF(NOT(ISNUMBER(C56)),IF(OR(D56="",D56=0),L56,0),IF(D56="",C56*L56,IF(C56&gt;D56,(C56-D56)*L56,0)))</f>
        <v/>
      </c>
      <c r="N56" s="44" t="inlineStr">
        <is>
          <t>Walmart</t>
        </is>
      </c>
      <c r="O56" s="44" t="inlineStr">
        <is>
          <t>Local AM carries county briefings</t>
        </is>
      </c>
    </row>
    <row r="57" ht="15" customHeight="1" s="37">
      <c r="A57" s="65" t="inlineStr">
        <is>
          <t>Radios/comms</t>
        </is>
      </c>
      <c r="B57" s="65" t="inlineStr">
        <is>
          <t>Alert Pinellas + Ready Pinellas active</t>
        </is>
      </c>
      <c r="C57" s="65" t="inlineStr">
        <is>
          <t>1</t>
        </is>
      </c>
      <c r="D57" s="60" t="n"/>
      <c r="E57" s="68" t="inlineStr">
        <is>
          <t>E</t>
        </is>
      </c>
      <c r="F57" s="65" t="inlineStr">
        <is>
          <t>-</t>
        </is>
      </c>
      <c r="G57" s="65" t="n">
        <v>12</v>
      </c>
      <c r="H57" s="61" t="n"/>
      <c r="I57" s="67">
        <f>IF(H57="","",H57+G57*30)</f>
        <v/>
      </c>
      <c r="J57" s="65">
        <f>IF(I57="","",I57-TODAY())</f>
        <v/>
      </c>
      <c r="K57" s="68">
        <f>IF(OR(D57="",D57=0),"REPLACE",IF(AND(ISNUMBER(C57),D57&lt;C57),"TOP UP",IF(H57="","TEST DUE",IF(J57&lt;=0,"TEST DUE","OK"))))</f>
        <v/>
      </c>
      <c r="L57" s="69" t="n">
        <v>0</v>
      </c>
      <c r="M57" s="69">
        <f>IF(NOT(ISNUMBER(C57)),IF(OR(D57="",D57=0),L57,0),IF(D57="",C57*L57,IF(C57&gt;D57,(C57-D57)*L57,0)))</f>
        <v/>
      </c>
      <c r="N57" s="65" t="inlineStr">
        <is>
          <t>pinellas.gov</t>
        </is>
      </c>
      <c r="O57" s="65" t="inlineStr">
        <is>
          <t>Re-verify each May</t>
        </is>
      </c>
    </row>
    <row r="58" ht="15" customHeight="1" s="37">
      <c r="A58" s="44" t="inlineStr">
        <is>
          <t>Radios/comms</t>
        </is>
      </c>
      <c r="B58" s="44" t="inlineStr">
        <is>
          <t>FRS/GMRS two-way radios</t>
        </is>
      </c>
      <c r="C58" s="44" t="n">
        <v>2</v>
      </c>
      <c r="D58" s="60" t="n"/>
      <c r="E58" s="49" t="inlineStr">
        <is>
          <t>U</t>
        </is>
      </c>
      <c r="F58" s="44" t="inlineStr">
        <is>
          <t>Internal</t>
        </is>
      </c>
      <c r="G58" s="44" t="n">
        <v>6</v>
      </c>
      <c r="H58" s="61" t="n"/>
      <c r="I58" s="63">
        <f>IF(H58="","",H58+G58*30)</f>
        <v/>
      </c>
      <c r="J58" s="44">
        <f>IF(I58="","",I58-TODAY())</f>
        <v/>
      </c>
      <c r="K58" s="49">
        <f>IF(OR(D58="",D58=0),"REPLACE",IF(AND(ISNUMBER(C58),D58&lt;C58),"TOP UP",IF(H58="","TEST DUE",IF(J58&lt;=0,"TEST DUE","OK"))))</f>
        <v/>
      </c>
      <c r="L58" s="64" t="n">
        <v>30</v>
      </c>
      <c r="M58" s="64">
        <f>IF(NOT(ISNUMBER(C58)),IF(OR(D58="",D58=0),L58,0),IF(D58="",C58*L58,IF(C58&gt;D58,(C58-D58)*L58,0)))</f>
        <v/>
      </c>
      <c r="N58" s="44" t="inlineStr">
        <is>
          <t>Costco</t>
        </is>
      </c>
      <c r="O58" s="44" t="inlineStr">
        <is>
          <t>Neighborhood comms</t>
        </is>
      </c>
    </row>
    <row r="59" ht="15" customHeight="1" s="37">
      <c r="A59" s="65" t="inlineStr">
        <is>
          <t>Radios/comms</t>
        </is>
      </c>
      <c r="B59" s="65" t="inlineStr">
        <is>
          <t>Printed contact card per person</t>
        </is>
      </c>
      <c r="C59" s="65" t="n">
        <v>4</v>
      </c>
      <c r="D59" s="60" t="n"/>
      <c r="E59" s="68" t="inlineStr">
        <is>
          <t>E</t>
        </is>
      </c>
      <c r="F59" s="65" t="inlineStr">
        <is>
          <t>-</t>
        </is>
      </c>
      <c r="G59" s="65" t="n">
        <v>12</v>
      </c>
      <c r="H59" s="61" t="n"/>
      <c r="I59" s="67">
        <f>IF(H59="","",H59+G59*30)</f>
        <v/>
      </c>
      <c r="J59" s="65">
        <f>IF(I59="","",I59-TODAY())</f>
        <v/>
      </c>
      <c r="K59" s="68">
        <f>IF(OR(D59="",D59=0),"REPLACE",IF(AND(ISNUMBER(C59),D59&lt;C59),"TOP UP",IF(H59="","TEST DUE",IF(J59&lt;=0,"TEST DUE","OK"))))</f>
        <v/>
      </c>
      <c r="L59" s="69" t="n">
        <v>0</v>
      </c>
      <c r="M59" s="69">
        <f>IF(NOT(ISNUMBER(C59)),IF(OR(D59="",D59=0),L59,0),IF(D59="",C59*L59,IF(C59&gt;D59,(C59-D59)*L59,0)))</f>
        <v/>
      </c>
      <c r="N59" s="65" t="inlineStr">
        <is>
          <t>-</t>
        </is>
      </c>
      <c r="O59" s="65" t="inlineStr">
        <is>
          <t>A dead phone holds no numbers</t>
        </is>
      </c>
    </row>
    <row r="60" ht="15" customHeight="1" s="37">
      <c r="A60" s="44" t="inlineStr">
        <is>
          <t>Weather monitoring</t>
        </is>
      </c>
      <c r="B60" s="44" t="inlineStr">
        <is>
          <t>Printed evacuation-zone map, address marked</t>
        </is>
      </c>
      <c r="C60" s="44" t="n">
        <v>2</v>
      </c>
      <c r="D60" s="60" t="n"/>
      <c r="E60" s="49" t="inlineStr">
        <is>
          <t>E</t>
        </is>
      </c>
      <c r="F60" s="44" t="inlineStr">
        <is>
          <t>-</t>
        </is>
      </c>
      <c r="G60" s="44" t="n">
        <v>12</v>
      </c>
      <c r="H60" s="61" t="n"/>
      <c r="I60" s="63">
        <f>IF(H60="","",H60+G60*30)</f>
        <v/>
      </c>
      <c r="J60" s="44">
        <f>IF(I60="","",I60-TODAY())</f>
        <v/>
      </c>
      <c r="K60" s="49">
        <f>IF(OR(D60="",D60=0),"REPLACE",IF(AND(ISNUMBER(C60),D60&lt;C60),"TOP UP",IF(H60="","TEST DUE",IF(J60&lt;=0,"TEST DUE","OK"))))</f>
        <v/>
      </c>
      <c r="L60" s="64" t="n">
        <v>0</v>
      </c>
      <c r="M60" s="64">
        <f>IF(NOT(ISNUMBER(C60)),IF(OR(D60="",D60=0),L60,0),IF(D60="",C60*L60,IF(C60&gt;D60,(C60-D60)*L60,0)))</f>
        <v/>
      </c>
      <c r="N60" s="44" t="inlineStr">
        <is>
          <t>disaster.pinellas.gov</t>
        </is>
      </c>
      <c r="O60" s="44" t="inlineStr">
        <is>
          <t>Zones get redrawn</t>
        </is>
      </c>
    </row>
    <row r="61" ht="15" customHeight="1" s="37">
      <c r="A61" s="65" t="inlineStr">
        <is>
          <t>Weather monitoring</t>
        </is>
      </c>
      <c r="B61" s="65" t="inlineStr">
        <is>
          <t>Two radar apps, one offline-capable</t>
        </is>
      </c>
      <c r="C61" s="65" t="inlineStr">
        <is>
          <t>1</t>
        </is>
      </c>
      <c r="D61" s="60" t="n"/>
      <c r="E61" s="68" t="inlineStr">
        <is>
          <t>E</t>
        </is>
      </c>
      <c r="F61" s="65" t="inlineStr">
        <is>
          <t>-</t>
        </is>
      </c>
      <c r="G61" s="65" t="n">
        <v>12</v>
      </c>
      <c r="H61" s="61" t="n"/>
      <c r="I61" s="67">
        <f>IF(H61="","",H61+G61*30)</f>
        <v/>
      </c>
      <c r="J61" s="65">
        <f>IF(I61="","",I61-TODAY())</f>
        <v/>
      </c>
      <c r="K61" s="68">
        <f>IF(OR(D61="",D61=0),"REPLACE",IF(AND(ISNUMBER(C61),D61&lt;C61),"TOP UP",IF(H61="","TEST DUE",IF(J61&lt;=0,"TEST DUE","OK"))))</f>
        <v/>
      </c>
      <c r="L61" s="69" t="n">
        <v>0</v>
      </c>
      <c r="M61" s="69">
        <f>IF(NOT(ISNUMBER(C61)),IF(OR(D61="",D61=0),L61,0),IF(D61="",C61*L61,IF(C61&gt;D61,(C61-D61)*L61,0)))</f>
        <v/>
      </c>
      <c r="N61" s="65" t="inlineStr">
        <is>
          <t>App store</t>
        </is>
      </c>
      <c r="O61" s="65" t="inlineStr">
        <is>
          <t>-</t>
        </is>
      </c>
    </row>
    <row r="62" ht="15" customHeight="1" s="37">
      <c r="A62" s="44" t="inlineStr">
        <is>
          <t>Sanitation/hygiene</t>
        </is>
      </c>
      <c r="B62" s="44" t="inlineStr">
        <is>
          <t>Baby / body wipes</t>
        </is>
      </c>
      <c r="C62" s="44" t="n">
        <v>6</v>
      </c>
      <c r="D62" s="60" t="n"/>
      <c r="E62" s="49" t="inlineStr">
        <is>
          <t>E</t>
        </is>
      </c>
      <c r="F62" s="44" t="inlineStr">
        <is>
          <t>-</t>
        </is>
      </c>
      <c r="G62" s="44" t="n">
        <v>12</v>
      </c>
      <c r="H62" s="61" t="n"/>
      <c r="I62" s="63">
        <f>IF(H62="","",H62+G62*30)</f>
        <v/>
      </c>
      <c r="J62" s="44">
        <f>IF(I62="","",I62-TODAY())</f>
        <v/>
      </c>
      <c r="K62" s="49">
        <f>IF(OR(D62="",D62=0),"REPLACE",IF(AND(ISNUMBER(C62),D62&lt;C62),"TOP UP",IF(H62="","TEST DUE",IF(J62&lt;=0,"TEST DUE","OK"))))</f>
        <v/>
      </c>
      <c r="L62" s="64" t="n">
        <v>6</v>
      </c>
      <c r="M62" s="64">
        <f>IF(NOT(ISNUMBER(C62)),IF(OR(D62="",D62=0),L62,0),IF(D62="",C62*L62,IF(C62&gt;D62,(C62-D62)*L62,0)))</f>
        <v/>
      </c>
      <c r="N62" s="44" t="inlineStr">
        <is>
          <t>Costco</t>
        </is>
      </c>
      <c r="O62" s="44" t="inlineStr">
        <is>
          <t>Bathing without running water</t>
        </is>
      </c>
    </row>
    <row r="63" ht="15" customHeight="1" s="37">
      <c r="A63" s="65" t="inlineStr">
        <is>
          <t>Sanitation/hygiene</t>
        </is>
      </c>
      <c r="B63" s="65" t="inlineStr">
        <is>
          <t>Hand sanitizer 62%+</t>
        </is>
      </c>
      <c r="C63" s="65" t="n">
        <v>6</v>
      </c>
      <c r="D63" s="60" t="n"/>
      <c r="E63" s="68" t="inlineStr">
        <is>
          <t>E</t>
        </is>
      </c>
      <c r="F63" s="65" t="inlineStr">
        <is>
          <t>-</t>
        </is>
      </c>
      <c r="G63" s="65" t="n">
        <v>12</v>
      </c>
      <c r="H63" s="61" t="n"/>
      <c r="I63" s="67">
        <f>IF(H63="","",H63+G63*30)</f>
        <v/>
      </c>
      <c r="J63" s="65">
        <f>IF(I63="","",I63-TODAY())</f>
        <v/>
      </c>
      <c r="K63" s="68">
        <f>IF(OR(D63="",D63=0),"REPLACE",IF(AND(ISNUMBER(C63),D63&lt;C63),"TOP UP",IF(H63="","TEST DUE",IF(J63&lt;=0,"TEST DUE","OK"))))</f>
        <v/>
      </c>
      <c r="L63" s="69" t="n">
        <v>4</v>
      </c>
      <c r="M63" s="69">
        <f>IF(NOT(ISNUMBER(C63)),IF(OR(D63="",D63=0),L63,0),IF(D63="",C63*L63,IF(C63&gt;D63,(C63-D63)*L63,0)))</f>
        <v/>
      </c>
      <c r="N63" s="65" t="inlineStr">
        <is>
          <t>Costco</t>
        </is>
      </c>
      <c r="O63" s="65" t="inlineStr">
        <is>
          <t>-</t>
        </is>
      </c>
    </row>
    <row r="64" ht="15" customHeight="1" s="37">
      <c r="A64" s="44" t="inlineStr">
        <is>
          <t>Sanitation/hygiene</t>
        </is>
      </c>
      <c r="B64" s="44" t="inlineStr">
        <is>
          <t>Toilet paper (24 rolls)</t>
        </is>
      </c>
      <c r="C64" s="44" t="n">
        <v>1</v>
      </c>
      <c r="D64" s="60" t="n"/>
      <c r="E64" s="49" t="inlineStr">
        <is>
          <t>E</t>
        </is>
      </c>
      <c r="F64" s="44" t="inlineStr">
        <is>
          <t>-</t>
        </is>
      </c>
      <c r="G64" s="44" t="n">
        <v>12</v>
      </c>
      <c r="H64" s="61" t="n"/>
      <c r="I64" s="63">
        <f>IF(H64="","",H64+G64*30)</f>
        <v/>
      </c>
      <c r="J64" s="44">
        <f>IF(I64="","",I64-TODAY())</f>
        <v/>
      </c>
      <c r="K64" s="49">
        <f>IF(OR(D64="",D64=0),"REPLACE",IF(AND(ISNUMBER(C64),D64&lt;C64),"TOP UP",IF(H64="","TEST DUE",IF(J64&lt;=0,"TEST DUE","OK"))))</f>
        <v/>
      </c>
      <c r="L64" s="64" t="n">
        <v>25</v>
      </c>
      <c r="M64" s="64">
        <f>IF(NOT(ISNUMBER(C64)),IF(OR(D64="",D64=0),L64,0),IF(D64="",C64*L64,IF(C64&gt;D64,(C64-D64)*L64,0)))</f>
        <v/>
      </c>
      <c r="N64" s="44" t="inlineStr">
        <is>
          <t>Costco</t>
        </is>
      </c>
      <c r="O64" s="44" t="inlineStr">
        <is>
          <t>First shelf to empty</t>
        </is>
      </c>
    </row>
    <row r="65" ht="15" customHeight="1" s="37">
      <c r="A65" s="65" t="inlineStr">
        <is>
          <t>Sanitation/hygiene</t>
        </is>
      </c>
      <c r="B65" s="65" t="inlineStr">
        <is>
          <t>Toiletries, feminine products, dry shampoo (14 days)</t>
        </is>
      </c>
      <c r="C65" s="65" t="inlineStr">
        <is>
          <t>1 set</t>
        </is>
      </c>
      <c r="D65" s="60" t="n"/>
      <c r="E65" s="68" t="inlineStr">
        <is>
          <t>E</t>
        </is>
      </c>
      <c r="F65" s="65" t="inlineStr">
        <is>
          <t>-</t>
        </is>
      </c>
      <c r="G65" s="65" t="n">
        <v>12</v>
      </c>
      <c r="H65" s="61" t="n"/>
      <c r="I65" s="67">
        <f>IF(H65="","",H65+G65*30)</f>
        <v/>
      </c>
      <c r="J65" s="65">
        <f>IF(I65="","",I65-TODAY())</f>
        <v/>
      </c>
      <c r="K65" s="68">
        <f>IF(OR(D65="",D65=0),"REPLACE",IF(AND(ISNUMBER(C65),D65&lt;C65),"TOP UP",IF(H65="","TEST DUE",IF(J65&lt;=0,"TEST DUE","OK"))))</f>
        <v/>
      </c>
      <c r="L65" s="69" t="n">
        <v>60</v>
      </c>
      <c r="M65" s="69">
        <f>IF(NOT(ISNUMBER(C65)),IF(OR(D65="",D65=0),L65,0),IF(D65="",C65*L65,IF(C65&gt;D65,(C65-D65)*L65,0)))</f>
        <v/>
      </c>
      <c r="N65" s="65" t="inlineStr">
        <is>
          <t>Publix</t>
        </is>
      </c>
      <c r="O65" s="65" t="inlineStr">
        <is>
          <t>Two weeks, not travel-size</t>
        </is>
      </c>
    </row>
    <row r="66" ht="15" customHeight="1" s="37">
      <c r="A66" s="44" t="inlineStr">
        <is>
          <t>Sanitation/hygiene</t>
        </is>
      </c>
      <c r="B66" s="44" t="inlineStr">
        <is>
          <t>No-rinse shampoo caps / washcloths</t>
        </is>
      </c>
      <c r="C66" s="44" t="n">
        <v>8</v>
      </c>
      <c r="D66" s="60" t="n"/>
      <c r="E66" s="49" t="inlineStr">
        <is>
          <t>U</t>
        </is>
      </c>
      <c r="F66" s="44" t="inlineStr">
        <is>
          <t>-</t>
        </is>
      </c>
      <c r="G66" s="44" t="n">
        <v>24</v>
      </c>
      <c r="H66" s="61" t="n"/>
      <c r="I66" s="63">
        <f>IF(H66="","",H66+G66*30)</f>
        <v/>
      </c>
      <c r="J66" s="44">
        <f>IF(I66="","",I66-TODAY())</f>
        <v/>
      </c>
      <c r="K66" s="49">
        <f>IF(OR(D66="",D66=0),"REPLACE",IF(AND(ISNUMBER(C66),D66&lt;C66),"TOP UP",IF(H66="","TEST DUE",IF(J66&lt;=0,"TEST DUE","OK"))))</f>
        <v/>
      </c>
      <c r="L66" s="64" t="n">
        <v>3</v>
      </c>
      <c r="M66" s="64">
        <f>IF(NOT(ISNUMBER(C66)),IF(OR(D66="",D66=0),L66,0),IF(D66="",C66*L66,IF(C66&gt;D66,(C66-D66)*L66,0)))</f>
        <v/>
      </c>
      <c r="N66" s="44" t="inlineStr">
        <is>
          <t>Amazon</t>
        </is>
      </c>
      <c r="O66" s="44" t="inlineStr">
        <is>
          <t>Real morale by day 4</t>
        </is>
      </c>
    </row>
    <row r="67" ht="15" customHeight="1" s="37">
      <c r="A67" s="65" t="inlineStr">
        <is>
          <t>Sanitation/hygiene</t>
        </is>
      </c>
      <c r="B67" s="65" t="inlineStr">
        <is>
          <t>Dedicated small towels</t>
        </is>
      </c>
      <c r="C67" s="65" t="n">
        <v>6</v>
      </c>
      <c r="D67" s="60" t="n"/>
      <c r="E67" s="68" t="inlineStr">
        <is>
          <t>E</t>
        </is>
      </c>
      <c r="F67" s="65" t="inlineStr">
        <is>
          <t>-</t>
        </is>
      </c>
      <c r="G67" s="65" t="n">
        <v>36</v>
      </c>
      <c r="H67" s="61" t="n"/>
      <c r="I67" s="67">
        <f>IF(H67="","",H67+G67*30)</f>
        <v/>
      </c>
      <c r="J67" s="65">
        <f>IF(I67="","",I67-TODAY())</f>
        <v/>
      </c>
      <c r="K67" s="68">
        <f>IF(OR(D67="",D67=0),"REPLACE",IF(AND(ISNUMBER(C67),D67&lt;C67),"TOP UP",IF(H67="","TEST DUE",IF(J67&lt;=0,"TEST DUE","OK"))))</f>
        <v/>
      </c>
      <c r="L67" s="69" t="n">
        <v>5</v>
      </c>
      <c r="M67" s="69">
        <f>IF(NOT(ISNUMBER(C67)),IF(OR(D67="",D67=0),L67,0),IF(D67="",C67*L67,IF(C67&gt;D67,(C67-D67)*L67,0)))</f>
        <v/>
      </c>
      <c r="N67" s="65" t="inlineStr">
        <is>
          <t>Walmart</t>
        </is>
      </c>
      <c r="O67" s="65" t="inlineStr">
        <is>
          <t>-</t>
        </is>
      </c>
    </row>
    <row r="68" ht="15" customHeight="1" s="37">
      <c r="A68" s="44" t="inlineStr">
        <is>
          <t>Toileting</t>
        </is>
      </c>
      <c r="B68" s="44" t="inlineStr">
        <is>
          <t>5-gal bucket + snap-on toilet seat lid</t>
        </is>
      </c>
      <c r="C68" s="44" t="n">
        <v>2</v>
      </c>
      <c r="D68" s="60" t="n"/>
      <c r="E68" s="49" t="inlineStr">
        <is>
          <t>E</t>
        </is>
      </c>
      <c r="F68" s="44" t="inlineStr">
        <is>
          <t>-</t>
        </is>
      </c>
      <c r="G68" s="44" t="n">
        <v>36</v>
      </c>
      <c r="H68" s="61" t="n"/>
      <c r="I68" s="63">
        <f>IF(H68="","",H68+G68*30)</f>
        <v/>
      </c>
      <c r="J68" s="44">
        <f>IF(I68="","",I68-TODAY())</f>
        <v/>
      </c>
      <c r="K68" s="49">
        <f>IF(OR(D68="",D68=0),"REPLACE",IF(AND(ISNUMBER(C68),D68&lt;C68),"TOP UP",IF(H68="","TEST DUE",IF(J68&lt;=0,"TEST DUE","OK"))))</f>
        <v/>
      </c>
      <c r="L68" s="64" t="n">
        <v>22.5</v>
      </c>
      <c r="M68" s="64">
        <f>IF(NOT(ISNUMBER(C68)),IF(OR(D68="",D68=0),L68,0),IF(D68="",C68*L68,IF(C68&gt;D68,(C68-D68)*L68,0)))</f>
        <v/>
      </c>
      <c r="N68" s="44" t="inlineStr">
        <is>
          <t>Home Depot</t>
        </is>
      </c>
      <c r="O68" s="44" t="inlineStr">
        <is>
          <t>Your bathroom if water fails</t>
        </is>
      </c>
    </row>
    <row r="69" ht="15" customHeight="1" s="37">
      <c r="A69" s="65" t="inlineStr">
        <is>
          <t>Toileting</t>
        </is>
      </c>
      <c r="B69" s="65" t="inlineStr">
        <is>
          <t>Waste bags with gelling agent</t>
        </is>
      </c>
      <c r="C69" s="65" t="n">
        <v>100</v>
      </c>
      <c r="D69" s="60" t="n"/>
      <c r="E69" s="68" t="inlineStr">
        <is>
          <t>E</t>
        </is>
      </c>
      <c r="F69" s="65" t="inlineStr">
        <is>
          <t>-</t>
        </is>
      </c>
      <c r="G69" s="65" t="n">
        <v>24</v>
      </c>
      <c r="H69" s="61" t="n"/>
      <c r="I69" s="67">
        <f>IF(H69="","",H69+G69*30)</f>
        <v/>
      </c>
      <c r="J69" s="65">
        <f>IF(I69="","",I69-TODAY())</f>
        <v/>
      </c>
      <c r="K69" s="68">
        <f>IF(OR(D69="",D69=0),"REPLACE",IF(AND(ISNUMBER(C69),D69&lt;C69),"TOP UP",IF(H69="","TEST DUE",IF(J69&lt;=0,"TEST DUE","OK"))))</f>
        <v/>
      </c>
      <c r="L69" s="69" t="n">
        <v>0.7</v>
      </c>
      <c r="M69" s="69">
        <f>IF(NOT(ISNUMBER(C69)),IF(OR(D69="",D69=0),L69,0),IF(D69="",C69*L69,IF(C69&gt;D69,(C69-D69)*L69,0)))</f>
        <v/>
      </c>
      <c r="N69" s="65" t="inlineStr">
        <is>
          <t>Amazon</t>
        </is>
      </c>
      <c r="O69" s="65" t="inlineStr">
        <is>
          <t>No odor, no spill</t>
        </is>
      </c>
    </row>
    <row r="70" ht="15" customHeight="1" s="37">
      <c r="A70" s="44" t="inlineStr">
        <is>
          <t>Toileting</t>
        </is>
      </c>
      <c r="B70" s="44" t="inlineStr">
        <is>
          <t>Backup heavy trash bags + clumping cat litter</t>
        </is>
      </c>
      <c r="C70" s="44" t="inlineStr">
        <is>
          <t>1 set</t>
        </is>
      </c>
      <c r="D70" s="60" t="n"/>
      <c r="E70" s="49" t="inlineStr">
        <is>
          <t>E</t>
        </is>
      </c>
      <c r="F70" s="44" t="inlineStr">
        <is>
          <t>-</t>
        </is>
      </c>
      <c r="G70" s="44" t="n">
        <v>12</v>
      </c>
      <c r="H70" s="61" t="n"/>
      <c r="I70" s="63">
        <f>IF(H70="","",H70+G70*30)</f>
        <v/>
      </c>
      <c r="J70" s="44">
        <f>IF(I70="","",I70-TODAY())</f>
        <v/>
      </c>
      <c r="K70" s="49">
        <f>IF(OR(D70="",D70=0),"REPLACE",IF(AND(ISNUMBER(C70),D70&lt;C70),"TOP UP",IF(H70="","TEST DUE",IF(J70&lt;=0,"TEST DUE","OK"))))</f>
        <v/>
      </c>
      <c r="L70" s="64" t="n">
        <v>35</v>
      </c>
      <c r="M70" s="64">
        <f>IF(NOT(ISNUMBER(C70)),IF(OR(D70="",D70=0),L70,0),IF(D70="",C70*L70,IF(C70&gt;D70,(C70-D70)*L70,0)))</f>
        <v/>
      </c>
      <c r="N70" s="44" t="inlineStr">
        <is>
          <t>Walmart</t>
        </is>
      </c>
      <c r="O70" s="44" t="inlineStr">
        <is>
          <t>Cheap substitute</t>
        </is>
      </c>
    </row>
    <row r="71" ht="15" customHeight="1" s="37">
      <c r="A71" s="65" t="inlineStr">
        <is>
          <t>Toileting</t>
        </is>
      </c>
      <c r="B71" s="65" t="inlineStr">
        <is>
          <t>Toilet deodorizer + bleach spray bottle</t>
        </is>
      </c>
      <c r="C71" s="65" t="n">
        <v>2</v>
      </c>
      <c r="D71" s="60" t="n"/>
      <c r="E71" s="68" t="inlineStr">
        <is>
          <t>E</t>
        </is>
      </c>
      <c r="F71" s="65" t="inlineStr">
        <is>
          <t>-</t>
        </is>
      </c>
      <c r="G71" s="65" t="n">
        <v>12</v>
      </c>
      <c r="H71" s="61" t="n"/>
      <c r="I71" s="67">
        <f>IF(H71="","",H71+G71*30)</f>
        <v/>
      </c>
      <c r="J71" s="65">
        <f>IF(I71="","",I71-TODAY())</f>
        <v/>
      </c>
      <c r="K71" s="68">
        <f>IF(OR(D71="",D71=0),"REPLACE",IF(AND(ISNUMBER(C71),D71&lt;C71),"TOP UP",IF(H71="","TEST DUE",IF(J71&lt;=0,"TEST DUE","OK"))))</f>
        <v/>
      </c>
      <c r="L71" s="69" t="n">
        <v>10</v>
      </c>
      <c r="M71" s="69">
        <f>IF(NOT(ISNUMBER(C71)),IF(OR(D71="",D71=0),L71,0),IF(D71="",C71*L71,IF(C71&gt;D71,(C71-D71)*L71,0)))</f>
        <v/>
      </c>
      <c r="N71" s="65" t="inlineStr">
        <is>
          <t>Amazon</t>
        </is>
      </c>
      <c r="O71" s="65" t="inlineStr">
        <is>
          <t>-</t>
        </is>
      </c>
    </row>
    <row r="72" ht="15" customHeight="1" s="37">
      <c r="A72" s="44" t="inlineStr">
        <is>
          <t>Toileting</t>
        </is>
      </c>
      <c r="B72" s="44" t="inlineStr">
        <is>
          <t>Sealed outdoor waste bin</t>
        </is>
      </c>
      <c r="C72" s="44" t="n">
        <v>1</v>
      </c>
      <c r="D72" s="60" t="n"/>
      <c r="E72" s="49" t="inlineStr">
        <is>
          <t>E</t>
        </is>
      </c>
      <c r="F72" s="44" t="inlineStr">
        <is>
          <t>-</t>
        </is>
      </c>
      <c r="G72" s="44" t="n">
        <v>60</v>
      </c>
      <c r="H72" s="61" t="n"/>
      <c r="I72" s="63">
        <f>IF(H72="","",H72+G72*30)</f>
        <v/>
      </c>
      <c r="J72" s="44">
        <f>IF(I72="","",I72-TODAY())</f>
        <v/>
      </c>
      <c r="K72" s="49">
        <f>IF(OR(D72="",D72=0),"REPLACE",IF(AND(ISNUMBER(C72),D72&lt;C72),"TOP UP",IF(H72="","TEST DUE",IF(J72&lt;=0,"TEST DUE","OK"))))</f>
        <v/>
      </c>
      <c r="L72" s="64" t="n">
        <v>25</v>
      </c>
      <c r="M72" s="64">
        <f>IF(NOT(ISNUMBER(C72)),IF(OR(D72="",D72=0),L72,0),IF(D72="",C72*L72,IF(C72&gt;D72,(C72-D72)*L72,0)))</f>
        <v/>
      </c>
      <c r="N72" s="44" t="inlineStr">
        <is>
          <t>Home Depot</t>
        </is>
      </c>
      <c r="O72" s="44" t="inlineStr">
        <is>
          <t>Keeps raccoons out</t>
        </is>
      </c>
    </row>
    <row r="73" ht="15" customHeight="1" s="37">
      <c r="A73" s="65" t="inlineStr">
        <is>
          <t>Toileting</t>
        </is>
      </c>
      <c r="B73" s="65" t="inlineStr">
        <is>
          <t>Portable camp toilet with tank</t>
        </is>
      </c>
      <c r="C73" s="65" t="n">
        <v>1</v>
      </c>
      <c r="D73" s="60" t="n"/>
      <c r="E73" s="68" t="inlineStr">
        <is>
          <t>U</t>
        </is>
      </c>
      <c r="F73" s="65" t="inlineStr">
        <is>
          <t>-</t>
        </is>
      </c>
      <c r="G73" s="65" t="n">
        <v>60</v>
      </c>
      <c r="H73" s="61" t="n"/>
      <c r="I73" s="67">
        <f>IF(H73="","",H73+G73*30)</f>
        <v/>
      </c>
      <c r="J73" s="65">
        <f>IF(I73="","",I73-TODAY())</f>
        <v/>
      </c>
      <c r="K73" s="68">
        <f>IF(OR(D73="",D73=0),"REPLACE",IF(AND(ISNUMBER(C73),D73&lt;C73),"TOP UP",IF(H73="","TEST DUE",IF(J73&lt;=0,"TEST DUE","OK"))))</f>
        <v/>
      </c>
      <c r="L73" s="69" t="n">
        <v>110</v>
      </c>
      <c r="M73" s="69">
        <f>IF(NOT(ISNUMBER(C73)),IF(OR(D73="",D73=0),L73,0),IF(D73="",C73*L73,IF(C73&gt;D73,(C73-D73)*L73,0)))</f>
        <v/>
      </c>
      <c r="N73" s="65" t="inlineStr">
        <is>
          <t>Amazon</t>
        </is>
      </c>
      <c r="O73" s="65" t="inlineStr">
        <is>
          <t>Comfort upgrade</t>
        </is>
      </c>
    </row>
    <row r="74" ht="15" customHeight="1" s="37">
      <c r="A74" s="44" t="inlineStr">
        <is>
          <t>Cleaning/disinfection</t>
        </is>
      </c>
      <c r="B74" s="44" t="inlineStr">
        <is>
          <t>Bleach (fresh) + 2 spray bottles</t>
        </is>
      </c>
      <c r="C74" s="44" t="n">
        <v>1</v>
      </c>
      <c r="D74" s="60" t="n"/>
      <c r="E74" s="49" t="inlineStr">
        <is>
          <t>E</t>
        </is>
      </c>
      <c r="F74" s="44" t="inlineStr">
        <is>
          <t>-</t>
        </is>
      </c>
      <c r="G74" s="44" t="n">
        <v>12</v>
      </c>
      <c r="H74" s="61" t="n"/>
      <c r="I74" s="63">
        <f>IF(H74="","",H74+G74*30)</f>
        <v/>
      </c>
      <c r="J74" s="44">
        <f>IF(I74="","",I74-TODAY())</f>
        <v/>
      </c>
      <c r="K74" s="49">
        <f>IF(OR(D74="",D74=0),"REPLACE",IF(AND(ISNUMBER(C74),D74&lt;C74),"TOP UP",IF(H74="","TEST DUE",IF(J74&lt;=0,"TEST DUE","OK"))))</f>
        <v/>
      </c>
      <c r="L74" s="64" t="n">
        <v>12</v>
      </c>
      <c r="M74" s="64">
        <f>IF(NOT(ISNUMBER(C74)),IF(OR(D74="",D74=0),L74,0),IF(D74="",C74*L74,IF(C74&gt;D74,(C74-D74)*L74,0)))</f>
        <v/>
      </c>
      <c r="N74" s="44" t="inlineStr">
        <is>
          <t>Walmart</t>
        </is>
      </c>
      <c r="O74" s="44" t="inlineStr">
        <is>
          <t>Replace annually</t>
        </is>
      </c>
    </row>
    <row r="75" ht="15" customHeight="1" s="37">
      <c r="A75" s="65" t="inlineStr">
        <is>
          <t>Cleaning/disinfection</t>
        </is>
      </c>
      <c r="B75" s="65" t="inlineStr">
        <is>
          <t>Disinfecting wipes</t>
        </is>
      </c>
      <c r="C75" s="65" t="n">
        <v>6</v>
      </c>
      <c r="D75" s="60" t="n"/>
      <c r="E75" s="68" t="inlineStr">
        <is>
          <t>E</t>
        </is>
      </c>
      <c r="F75" s="65" t="inlineStr">
        <is>
          <t>-</t>
        </is>
      </c>
      <c r="G75" s="65" t="n">
        <v>12</v>
      </c>
      <c r="H75" s="61" t="n"/>
      <c r="I75" s="67">
        <f>IF(H75="","",H75+G75*30)</f>
        <v/>
      </c>
      <c r="J75" s="65">
        <f>IF(I75="","",I75-TODAY())</f>
        <v/>
      </c>
      <c r="K75" s="68">
        <f>IF(OR(D75="",D75=0),"REPLACE",IF(AND(ISNUMBER(C75),D75&lt;C75),"TOP UP",IF(H75="","TEST DUE",IF(J75&lt;=0,"TEST DUE","OK"))))</f>
        <v/>
      </c>
      <c r="L75" s="69" t="n">
        <v>5</v>
      </c>
      <c r="M75" s="69">
        <f>IF(NOT(ISNUMBER(C75)),IF(OR(D75="",D75=0),L75,0),IF(D75="",C75*L75,IF(C75&gt;D75,(C75-D75)*L75,0)))</f>
        <v/>
      </c>
      <c r="N75" s="65" t="inlineStr">
        <is>
          <t>Costco</t>
        </is>
      </c>
      <c r="O75" s="65" t="inlineStr">
        <is>
          <t>-</t>
        </is>
      </c>
    </row>
    <row r="76" ht="15" customHeight="1" s="37">
      <c r="A76" s="44" t="inlineStr">
        <is>
          <t>Cleaning/disinfection</t>
        </is>
      </c>
      <c r="B76" s="44" t="inlineStr">
        <is>
          <t>Contractor trash bags 42 gal (50)</t>
        </is>
      </c>
      <c r="C76" s="44" t="n">
        <v>1</v>
      </c>
      <c r="D76" s="60" t="n"/>
      <c r="E76" s="49" t="inlineStr">
        <is>
          <t>E</t>
        </is>
      </c>
      <c r="F76" s="44" t="inlineStr">
        <is>
          <t>-</t>
        </is>
      </c>
      <c r="G76" s="44" t="n">
        <v>24</v>
      </c>
      <c r="H76" s="61" t="n"/>
      <c r="I76" s="63">
        <f>IF(H76="","",H76+G76*30)</f>
        <v/>
      </c>
      <c r="J76" s="44">
        <f>IF(I76="","",I76-TODAY())</f>
        <v/>
      </c>
      <c r="K76" s="49">
        <f>IF(OR(D76="",D76=0),"REPLACE",IF(AND(ISNUMBER(C76),D76&lt;C76),"TOP UP",IF(H76="","TEST DUE",IF(J76&lt;=0,"TEST DUE","OK"))))</f>
        <v/>
      </c>
      <c r="L76" s="64" t="n">
        <v>30</v>
      </c>
      <c r="M76" s="64">
        <f>IF(NOT(ISNUMBER(C76)),IF(OR(D76="",D76=0),L76,0),IF(D76="",C76*L76,IF(C76&gt;D76,(C76-D76)*L76,0)))</f>
        <v/>
      </c>
      <c r="N76" s="44" t="inlineStr">
        <is>
          <t>Home Depot</t>
        </is>
      </c>
      <c r="O76" s="44" t="inlineStr">
        <is>
          <t>-</t>
        </is>
      </c>
    </row>
    <row r="77" ht="15" customHeight="1" s="37">
      <c r="A77" s="65" t="inlineStr">
        <is>
          <t>Cleaning/disinfection</t>
        </is>
      </c>
      <c r="B77" s="65" t="inlineStr">
        <is>
          <t>Mop, bucket, squeegee, stiff broom</t>
        </is>
      </c>
      <c r="C77" s="65" t="inlineStr">
        <is>
          <t>1 set</t>
        </is>
      </c>
      <c r="D77" s="60" t="n"/>
      <c r="E77" s="68" t="inlineStr">
        <is>
          <t>E</t>
        </is>
      </c>
      <c r="F77" s="65" t="inlineStr">
        <is>
          <t>-</t>
        </is>
      </c>
      <c r="G77" s="65" t="n">
        <v>60</v>
      </c>
      <c r="H77" s="61" t="n"/>
      <c r="I77" s="67">
        <f>IF(H77="","",H77+G77*30)</f>
        <v/>
      </c>
      <c r="J77" s="65">
        <f>IF(I77="","",I77-TODAY())</f>
        <v/>
      </c>
      <c r="K77" s="68">
        <f>IF(OR(D77="",D77=0),"REPLACE",IF(AND(ISNUMBER(C77),D77&lt;C77),"TOP UP",IF(H77="","TEST DUE",IF(J77&lt;=0,"TEST DUE","OK"))))</f>
        <v/>
      </c>
      <c r="L77" s="69" t="n">
        <v>60</v>
      </c>
      <c r="M77" s="69">
        <f>IF(NOT(ISNUMBER(C77)),IF(OR(D77="",D77=0),L77,0),IF(D77="",C77*L77,IF(C77&gt;D77,(C77-D77)*L77,0)))</f>
        <v/>
      </c>
      <c r="N77" s="65" t="inlineStr">
        <is>
          <t>Walmart</t>
        </is>
      </c>
      <c r="O77" s="65" t="inlineStr">
        <is>
          <t>Water intrusion is a wringing job</t>
        </is>
      </c>
    </row>
    <row r="78" ht="15" customHeight="1" s="37">
      <c r="A78" s="44" t="inlineStr">
        <is>
          <t>Cleaning/disinfection</t>
        </is>
      </c>
      <c r="B78" s="44" t="inlineStr">
        <is>
          <t>Push broom + flat shovel</t>
        </is>
      </c>
      <c r="C78" s="44" t="n">
        <v>2</v>
      </c>
      <c r="D78" s="60" t="n"/>
      <c r="E78" s="49" t="inlineStr">
        <is>
          <t>E</t>
        </is>
      </c>
      <c r="F78" s="44" t="inlineStr">
        <is>
          <t>-</t>
        </is>
      </c>
      <c r="G78" s="44" t="n">
        <v>60</v>
      </c>
      <c r="H78" s="61" t="n"/>
      <c r="I78" s="63">
        <f>IF(H78="","",H78+G78*30)</f>
        <v/>
      </c>
      <c r="J78" s="44">
        <f>IF(I78="","",I78-TODAY())</f>
        <v/>
      </c>
      <c r="K78" s="49">
        <f>IF(OR(D78="",D78=0),"REPLACE",IF(AND(ISNUMBER(C78),D78&lt;C78),"TOP UP",IF(H78="","TEST DUE",IF(J78&lt;=0,"TEST DUE","OK"))))</f>
        <v/>
      </c>
      <c r="L78" s="64" t="n">
        <v>25</v>
      </c>
      <c r="M78" s="64">
        <f>IF(NOT(ISNUMBER(C78)),IF(OR(D78="",D78=0),L78,0),IF(D78="",C78*L78,IF(C78&gt;D78,(C78-D78)*L78,0)))</f>
        <v/>
      </c>
      <c r="N78" s="44" t="inlineStr">
        <is>
          <t>Home Depot</t>
        </is>
      </c>
      <c r="O78" s="44" t="inlineStr">
        <is>
          <t>-</t>
        </is>
      </c>
    </row>
    <row r="79" ht="15" customHeight="1" s="37">
      <c r="A79" s="65" t="inlineStr">
        <is>
          <t>Cleaning/disinfection</t>
        </is>
      </c>
      <c r="B79" s="65" t="inlineStr">
        <is>
          <t>Shop vac wet/dry 5+ gal</t>
        </is>
      </c>
      <c r="C79" s="65" t="n">
        <v>1</v>
      </c>
      <c r="D79" s="60" t="n"/>
      <c r="E79" s="68" t="inlineStr">
        <is>
          <t>U</t>
        </is>
      </c>
      <c r="F79" s="65" t="inlineStr">
        <is>
          <t>-</t>
        </is>
      </c>
      <c r="G79" s="65" t="n">
        <v>60</v>
      </c>
      <c r="H79" s="61" t="n"/>
      <c r="I79" s="67">
        <f>IF(H79="","",H79+G79*30)</f>
        <v/>
      </c>
      <c r="J79" s="65">
        <f>IF(I79="","",I79-TODAY())</f>
        <v/>
      </c>
      <c r="K79" s="68">
        <f>IF(OR(D79="",D79=0),"REPLACE",IF(AND(ISNUMBER(C79),D79&lt;C79),"TOP UP",IF(H79="","TEST DUE",IF(J79&lt;=0,"TEST DUE","OK"))))</f>
        <v/>
      </c>
      <c r="L79" s="69" t="n">
        <v>90</v>
      </c>
      <c r="M79" s="69">
        <f>IF(NOT(ISNUMBER(C79)),IF(OR(D79="",D79=0),L79,0),IF(D79="",C79*L79,IF(C79&gt;D79,(C79-D79)*L79,0)))</f>
        <v/>
      </c>
      <c r="N79" s="65" t="inlineStr">
        <is>
          <t>Home Depot</t>
        </is>
      </c>
      <c r="O79" s="65" t="inlineStr">
        <is>
          <t>Most useful tool if you take water</t>
        </is>
      </c>
    </row>
    <row r="80" ht="15" customHeight="1" s="37">
      <c r="A80" s="44" t="inlineStr">
        <is>
          <t>Cleaning/disinfection</t>
        </is>
      </c>
      <c r="B80" s="44" t="inlineStr">
        <is>
          <t>N95 masks (20)</t>
        </is>
      </c>
      <c r="C80" s="44" t="n">
        <v>1</v>
      </c>
      <c r="D80" s="60" t="n"/>
      <c r="E80" s="49" t="inlineStr">
        <is>
          <t>E</t>
        </is>
      </c>
      <c r="F80" s="44" t="inlineStr">
        <is>
          <t>-</t>
        </is>
      </c>
      <c r="G80" s="44" t="n">
        <v>24</v>
      </c>
      <c r="H80" s="61" t="n"/>
      <c r="I80" s="63">
        <f>IF(H80="","",H80+G80*30)</f>
        <v/>
      </c>
      <c r="J80" s="44">
        <f>IF(I80="","",I80-TODAY())</f>
        <v/>
      </c>
      <c r="K80" s="49">
        <f>IF(OR(D80="",D80=0),"REPLACE",IF(AND(ISNUMBER(C80),D80&lt;C80),"TOP UP",IF(H80="","TEST DUE",IF(J80&lt;=0,"TEST DUE","OK"))))</f>
        <v/>
      </c>
      <c r="L80" s="64" t="n">
        <v>25</v>
      </c>
      <c r="M80" s="64">
        <f>IF(NOT(ISNUMBER(C80)),IF(OR(D80="",D80=0),L80,0),IF(D80="",C80*L80,IF(C80&gt;D80,(C80-D80)*L80,0)))</f>
        <v/>
      </c>
      <c r="N80" s="44" t="inlineStr">
        <is>
          <t>Home Depot</t>
        </is>
      </c>
      <c r="O80" s="44" t="inlineStr">
        <is>
          <t>Mold within 24-48 hrs</t>
        </is>
      </c>
    </row>
    <row r="81" ht="15" customHeight="1" s="37">
      <c r="A81" s="65" t="inlineStr">
        <is>
          <t>Cleaning/disinfection</t>
        </is>
      </c>
      <c r="B81" s="65" t="inlineStr">
        <is>
          <t>Mold-control spray</t>
        </is>
      </c>
      <c r="C81" s="65" t="n">
        <v>2</v>
      </c>
      <c r="D81" s="60" t="n"/>
      <c r="E81" s="68" t="inlineStr">
        <is>
          <t>U</t>
        </is>
      </c>
      <c r="F81" s="65" t="inlineStr">
        <is>
          <t>-</t>
        </is>
      </c>
      <c r="G81" s="65" t="n">
        <v>24</v>
      </c>
      <c r="H81" s="61" t="n"/>
      <c r="I81" s="67">
        <f>IF(H81="","",H81+G81*30)</f>
        <v/>
      </c>
      <c r="J81" s="65">
        <f>IF(I81="","",I81-TODAY())</f>
        <v/>
      </c>
      <c r="K81" s="68">
        <f>IF(OR(D81="",D81=0),"REPLACE",IF(AND(ISNUMBER(C81),D81&lt;C81),"TOP UP",IF(H81="","TEST DUE",IF(J81&lt;=0,"TEST DUE","OK"))))</f>
        <v/>
      </c>
      <c r="L81" s="69" t="n">
        <v>15</v>
      </c>
      <c r="M81" s="69">
        <f>IF(NOT(ISNUMBER(C81)),IF(OR(D81="",D81=0),L81,0),IF(D81="",C81*L81,IF(C81&gt;D81,(C81-D81)*L81,0)))</f>
        <v/>
      </c>
      <c r="N81" s="65" t="inlineStr">
        <is>
          <t>Home Depot</t>
        </is>
      </c>
      <c r="O81" s="65" t="inlineStr">
        <is>
          <t>-</t>
        </is>
      </c>
    </row>
    <row r="82" ht="15" customHeight="1" s="37">
      <c r="A82" s="44" t="inlineStr">
        <is>
          <t>Cooling</t>
        </is>
      </c>
      <c r="B82" s="44" t="inlineStr">
        <is>
          <t>Battery/USB box and clip fans</t>
        </is>
      </c>
      <c r="C82" s="44" t="n">
        <v>4</v>
      </c>
      <c r="D82" s="60" t="n"/>
      <c r="E82" s="49" t="inlineStr">
        <is>
          <t>E</t>
        </is>
      </c>
      <c r="F82" s="44" t="inlineStr">
        <is>
          <t>D or USB</t>
        </is>
      </c>
      <c r="G82" s="44" t="n">
        <v>6</v>
      </c>
      <c r="H82" s="61" t="n"/>
      <c r="I82" s="63">
        <f>IF(H82="","",H82+G82*30)</f>
        <v/>
      </c>
      <c r="J82" s="44">
        <f>IF(I82="","",I82-TODAY())</f>
        <v/>
      </c>
      <c r="K82" s="49">
        <f>IF(OR(D82="",D82=0),"REPLACE",IF(AND(ISNUMBER(C82),D82&lt;C82),"TOP UP",IF(H82="","TEST DUE",IF(J82&lt;=0,"TEST DUE","OK"))))</f>
        <v/>
      </c>
      <c r="L82" s="64" t="n">
        <v>30</v>
      </c>
      <c r="M82" s="64">
        <f>IF(NOT(ISNUMBER(C82)),IF(OR(D82="",D82=0),L82,0),IF(D82="",C82*L82,IF(C82&gt;D82,(C82-D82)*L82,0)))</f>
        <v/>
      </c>
      <c r="N82" s="44" t="inlineStr">
        <is>
          <t>Amazon</t>
        </is>
      </c>
      <c r="O82" s="44" t="inlineStr">
        <is>
          <t>Air movement is the ballgame</t>
        </is>
      </c>
    </row>
    <row r="83" ht="15" customHeight="1" s="37">
      <c r="A83" s="65" t="inlineStr">
        <is>
          <t>Cooling</t>
        </is>
      </c>
      <c r="B83" s="65" t="inlineStr">
        <is>
          <t>Rechargeable neck/personal fans</t>
        </is>
      </c>
      <c r="C83" s="65" t="n">
        <v>4</v>
      </c>
      <c r="D83" s="60" t="n"/>
      <c r="E83" s="68" t="inlineStr">
        <is>
          <t>U</t>
        </is>
      </c>
      <c r="F83" s="65" t="inlineStr">
        <is>
          <t>Internal</t>
        </is>
      </c>
      <c r="G83" s="65" t="n">
        <v>3</v>
      </c>
      <c r="H83" s="61" t="n"/>
      <c r="I83" s="67">
        <f>IF(H83="","",H83+G83*30)</f>
        <v/>
      </c>
      <c r="J83" s="65">
        <f>IF(I83="","",I83-TODAY())</f>
        <v/>
      </c>
      <c r="K83" s="68">
        <f>IF(OR(D83="",D83=0),"REPLACE",IF(AND(ISNUMBER(C83),D83&lt;C83),"TOP UP",IF(H83="","TEST DUE",IF(J83&lt;=0,"TEST DUE","OK"))))</f>
        <v/>
      </c>
      <c r="L83" s="69" t="n">
        <v>15</v>
      </c>
      <c r="M83" s="69">
        <f>IF(NOT(ISNUMBER(C83)),IF(OR(D83="",D83=0),L83,0),IF(D83="",C83*L83,IF(C83&gt;D83,(C83-D83)*L83,0)))</f>
        <v/>
      </c>
      <c r="N83" s="65" t="inlineStr">
        <is>
          <t>Amazon</t>
        </is>
      </c>
      <c r="O83" s="65" t="inlineStr">
        <is>
          <t>Kids and sleep</t>
        </is>
      </c>
    </row>
    <row r="84" ht="15" customHeight="1" s="37">
      <c r="A84" s="44" t="inlineStr">
        <is>
          <t>Cooling</t>
        </is>
      </c>
      <c r="B84" s="44" t="inlineStr">
        <is>
          <t>Cooling towels</t>
        </is>
      </c>
      <c r="C84" s="44" t="n">
        <v>6</v>
      </c>
      <c r="D84" s="60" t="n"/>
      <c r="E84" s="49" t="inlineStr">
        <is>
          <t>E</t>
        </is>
      </c>
      <c r="F84" s="44" t="inlineStr">
        <is>
          <t>-</t>
        </is>
      </c>
      <c r="G84" s="44" t="n">
        <v>24</v>
      </c>
      <c r="H84" s="61" t="n"/>
      <c r="I84" s="63">
        <f>IF(H84="","",H84+G84*30)</f>
        <v/>
      </c>
      <c r="J84" s="44">
        <f>IF(I84="","",I84-TODAY())</f>
        <v/>
      </c>
      <c r="K84" s="49">
        <f>IF(OR(D84="",D84=0),"REPLACE",IF(AND(ISNUMBER(C84),D84&lt;C84),"TOP UP",IF(H84="","TEST DUE",IF(J84&lt;=0,"TEST DUE","OK"))))</f>
        <v/>
      </c>
      <c r="L84" s="64" t="n">
        <v>4</v>
      </c>
      <c r="M84" s="64">
        <f>IF(NOT(ISNUMBER(C84)),IF(OR(D84="",D84=0),L84,0),IF(D84="",C84*L84,IF(C84&gt;D84,(C84-D84)*L84,0)))</f>
        <v/>
      </c>
      <c r="N84" s="44" t="inlineStr">
        <is>
          <t>Costco</t>
        </is>
      </c>
      <c r="O84" s="44" t="inlineStr">
        <is>
          <t>-</t>
        </is>
      </c>
    </row>
    <row r="85" ht="15" customHeight="1" s="37">
      <c r="A85" s="65" t="inlineStr">
        <is>
          <t>Cooling</t>
        </is>
      </c>
      <c r="B85" s="65" t="inlineStr">
        <is>
          <t>Blackout curtains / reflective film for cool room</t>
        </is>
      </c>
      <c r="C85" s="65" t="n">
        <v>1</v>
      </c>
      <c r="D85" s="60" t="n"/>
      <c r="E85" s="68" t="inlineStr">
        <is>
          <t>U</t>
        </is>
      </c>
      <c r="F85" s="65" t="inlineStr">
        <is>
          <t>-</t>
        </is>
      </c>
      <c r="G85" s="65" t="n">
        <v>60</v>
      </c>
      <c r="H85" s="61" t="n"/>
      <c r="I85" s="67">
        <f>IF(H85="","",H85+G85*30)</f>
        <v/>
      </c>
      <c r="J85" s="65">
        <f>IF(I85="","",I85-TODAY())</f>
        <v/>
      </c>
      <c r="K85" s="68">
        <f>IF(OR(D85="",D85=0),"REPLACE",IF(AND(ISNUMBER(C85),D85&lt;C85),"TOP UP",IF(H85="","TEST DUE",IF(J85&lt;=0,"TEST DUE","OK"))))</f>
        <v/>
      </c>
      <c r="L85" s="69" t="n">
        <v>60</v>
      </c>
      <c r="M85" s="69">
        <f>IF(NOT(ISNUMBER(C85)),IF(OR(D85="",D85=0),L85,0),IF(D85="",C85*L85,IF(C85&gt;D85,(C85-D85)*L85,0)))</f>
        <v/>
      </c>
      <c r="N85" s="65" t="inlineStr">
        <is>
          <t>Amazon</t>
        </is>
      </c>
      <c r="O85" s="65" t="inlineStr">
        <is>
          <t>Smallest north-facing room</t>
        </is>
      </c>
    </row>
    <row r="86" ht="15" customHeight="1" s="37">
      <c r="A86" s="44" t="inlineStr">
        <is>
          <t>Cooling</t>
        </is>
      </c>
      <c r="B86" s="44" t="inlineStr">
        <is>
          <t>Spray bottles for misting</t>
        </is>
      </c>
      <c r="C86" s="44" t="n">
        <v>3</v>
      </c>
      <c r="D86" s="60" t="n"/>
      <c r="E86" s="49" t="inlineStr">
        <is>
          <t>E</t>
        </is>
      </c>
      <c r="F86" s="44" t="inlineStr">
        <is>
          <t>-</t>
        </is>
      </c>
      <c r="G86" s="44" t="n">
        <v>24</v>
      </c>
      <c r="H86" s="61" t="n"/>
      <c r="I86" s="63">
        <f>IF(H86="","",H86+G86*30)</f>
        <v/>
      </c>
      <c r="J86" s="44">
        <f>IF(I86="","",I86-TODAY())</f>
        <v/>
      </c>
      <c r="K86" s="49">
        <f>IF(OR(D86="",D86=0),"REPLACE",IF(AND(ISNUMBER(C86),D86&lt;C86),"TOP UP",IF(H86="","TEST DUE",IF(J86&lt;=0,"TEST DUE","OK"))))</f>
        <v/>
      </c>
      <c r="L86" s="64" t="n">
        <v>3</v>
      </c>
      <c r="M86" s="64">
        <f>IF(NOT(ISNUMBER(C86)),IF(OR(D86="",D86=0),L86,0),IF(D86="",C86*L86,IF(C86&gt;D86,(C86-D86)*L86,0)))</f>
        <v/>
      </c>
      <c r="N86" s="44" t="inlineStr">
        <is>
          <t>Dollar store</t>
        </is>
      </c>
      <c r="O86" s="44" t="inlineStr">
        <is>
          <t>Mist + fan ~ A/C</t>
        </is>
      </c>
    </row>
    <row r="87" ht="15" customHeight="1" s="37">
      <c r="A87" s="65" t="inlineStr">
        <is>
          <t>Cooling</t>
        </is>
      </c>
      <c r="B87" s="65" t="inlineStr">
        <is>
          <t>Window A/C 5-8k BTU</t>
        </is>
      </c>
      <c r="C87" s="65" t="n">
        <v>1</v>
      </c>
      <c r="D87" s="60" t="n"/>
      <c r="E87" s="68" t="inlineStr">
        <is>
          <t>U</t>
        </is>
      </c>
      <c r="F87" s="65" t="inlineStr">
        <is>
          <t>-</t>
        </is>
      </c>
      <c r="G87" s="65" t="n">
        <v>60</v>
      </c>
      <c r="H87" s="61" t="n"/>
      <c r="I87" s="67">
        <f>IF(H87="","",H87+G87*30)</f>
        <v/>
      </c>
      <c r="J87" s="65">
        <f>IF(I87="","",I87-TODAY())</f>
        <v/>
      </c>
      <c r="K87" s="68">
        <f>IF(OR(D87="",D87=0),"REPLACE",IF(AND(ISNUMBER(C87),D87&lt;C87),"TOP UP",IF(H87="","TEST DUE",IF(J87&lt;=0,"TEST DUE","OK"))))</f>
        <v/>
      </c>
      <c r="L87" s="69" t="n">
        <v>250</v>
      </c>
      <c r="M87" s="69">
        <f>IF(NOT(ISNUMBER(C87)),IF(OR(D87="",D87=0),L87,0),IF(D87="",C87*L87,IF(C87&gt;D87,(C87-D87)*L87,0)))</f>
        <v/>
      </c>
      <c r="N87" s="65" t="inlineStr">
        <is>
          <t>Costco</t>
        </is>
      </c>
      <c r="O87" s="65" t="inlineStr">
        <is>
          <t>Needs 2 kWh station or generator</t>
        </is>
      </c>
    </row>
    <row r="88" ht="15" customHeight="1" s="37">
      <c r="A88" s="44" t="inlineStr">
        <is>
          <t>Sleeping</t>
        </is>
      </c>
      <c r="B88" s="44" t="inlineStr">
        <is>
          <t>Cool-weave sheets, light blankets</t>
        </is>
      </c>
      <c r="C88" s="44" t="n">
        <v>2</v>
      </c>
      <c r="D88" s="60" t="n"/>
      <c r="E88" s="49" t="inlineStr">
        <is>
          <t>E</t>
        </is>
      </c>
      <c r="F88" s="44" t="inlineStr">
        <is>
          <t>-</t>
        </is>
      </c>
      <c r="G88" s="44" t="n">
        <v>36</v>
      </c>
      <c r="H88" s="61" t="n"/>
      <c r="I88" s="63">
        <f>IF(H88="","",H88+G88*30)</f>
        <v/>
      </c>
      <c r="J88" s="44">
        <f>IF(I88="","",I88-TODAY())</f>
        <v/>
      </c>
      <c r="K88" s="49">
        <f>IF(OR(D88="",D88=0),"REPLACE",IF(AND(ISNUMBER(C88),D88&lt;C88),"TOP UP",IF(H88="","TEST DUE",IF(J88&lt;=0,"TEST DUE","OK"))))</f>
        <v/>
      </c>
      <c r="L88" s="64" t="n">
        <v>35</v>
      </c>
      <c r="M88" s="64">
        <f>IF(NOT(ISNUMBER(C88)),IF(OR(D88="",D88=0),L88,0),IF(D88="",C88*L88,IF(C88&gt;D88,(C88-D88)*L88,0)))</f>
        <v/>
      </c>
      <c r="N88" s="44" t="inlineStr">
        <is>
          <t>Target</t>
        </is>
      </c>
      <c r="O88" s="44" t="inlineStr">
        <is>
          <t>-</t>
        </is>
      </c>
    </row>
    <row r="89" ht="15" customHeight="1" s="37">
      <c r="A89" s="65" t="inlineStr">
        <is>
          <t>Sleeping</t>
        </is>
      </c>
      <c r="B89" s="65" t="inlineStr">
        <is>
          <t>Air mattress or cots</t>
        </is>
      </c>
      <c r="C89" s="65" t="n">
        <v>2</v>
      </c>
      <c r="D89" s="60" t="n"/>
      <c r="E89" s="68" t="inlineStr">
        <is>
          <t>E</t>
        </is>
      </c>
      <c r="F89" s="65" t="inlineStr">
        <is>
          <t>-</t>
        </is>
      </c>
      <c r="G89" s="65" t="n">
        <v>60</v>
      </c>
      <c r="H89" s="61" t="n"/>
      <c r="I89" s="67">
        <f>IF(H89="","",H89+G89*30)</f>
        <v/>
      </c>
      <c r="J89" s="65">
        <f>IF(I89="","",I89-TODAY())</f>
        <v/>
      </c>
      <c r="K89" s="68">
        <f>IF(OR(D89="",D89=0),"REPLACE",IF(AND(ISNUMBER(C89),D89&lt;C89),"TOP UP",IF(H89="","TEST DUE",IF(J89&lt;=0,"TEST DUE","OK"))))</f>
        <v/>
      </c>
      <c r="L89" s="69" t="n">
        <v>45</v>
      </c>
      <c r="M89" s="69">
        <f>IF(NOT(ISNUMBER(C89)),IF(OR(D89="",D89=0),L89,0),IF(D89="",C89*L89,IF(C89&gt;D89,(C89-D89)*L89,0)))</f>
        <v/>
      </c>
      <c r="N89" s="65" t="inlineStr">
        <is>
          <t>Walmart</t>
        </is>
      </c>
      <c r="O89" s="65" t="inlineStr">
        <is>
          <t>Family sleeps in the safe room</t>
        </is>
      </c>
    </row>
    <row r="90" ht="15" customHeight="1" s="37">
      <c r="A90" s="44" t="inlineStr">
        <is>
          <t>Sleeping</t>
        </is>
      </c>
      <c r="B90" s="44" t="inlineStr">
        <is>
          <t>Sleeping bags/blankets for evacuation</t>
        </is>
      </c>
      <c r="C90" s="44" t="n">
        <v>4</v>
      </c>
      <c r="D90" s="60" t="n"/>
      <c r="E90" s="49" t="inlineStr">
        <is>
          <t>E</t>
        </is>
      </c>
      <c r="F90" s="44" t="inlineStr">
        <is>
          <t>-</t>
        </is>
      </c>
      <c r="G90" s="44" t="n">
        <v>60</v>
      </c>
      <c r="H90" s="61" t="n"/>
      <c r="I90" s="63">
        <f>IF(H90="","",H90+G90*30)</f>
        <v/>
      </c>
      <c r="J90" s="44">
        <f>IF(I90="","",I90-TODAY())</f>
        <v/>
      </c>
      <c r="K90" s="49">
        <f>IF(OR(D90="",D90=0),"REPLACE",IF(AND(ISNUMBER(C90),D90&lt;C90),"TOP UP",IF(H90="","TEST DUE",IF(J90&lt;=0,"TEST DUE","OK"))))</f>
        <v/>
      </c>
      <c r="L90" s="64" t="n">
        <v>20</v>
      </c>
      <c r="M90" s="64">
        <f>IF(NOT(ISNUMBER(C90)),IF(OR(D90="",D90=0),L90,0),IF(D90="",C90*L90,IF(C90&gt;D90,(C90-D90)*L90,0)))</f>
        <v/>
      </c>
      <c r="N90" s="44" t="inlineStr">
        <is>
          <t>Walmart</t>
        </is>
      </c>
      <c r="O90" s="44" t="inlineStr">
        <is>
          <t>Shelters supply no bedding</t>
        </is>
      </c>
    </row>
    <row r="91" ht="15" customHeight="1" s="37">
      <c r="A91" s="65" t="inlineStr">
        <is>
          <t>Sleeping</t>
        </is>
      </c>
      <c r="B91" s="65" t="inlineStr">
        <is>
          <t>Mosquito netting for open windows</t>
        </is>
      </c>
      <c r="C91" s="65" t="n">
        <v>2</v>
      </c>
      <c r="D91" s="60" t="n"/>
      <c r="E91" s="68" t="inlineStr">
        <is>
          <t>U</t>
        </is>
      </c>
      <c r="F91" s="65" t="inlineStr">
        <is>
          <t>-</t>
        </is>
      </c>
      <c r="G91" s="65" t="n">
        <v>36</v>
      </c>
      <c r="H91" s="61" t="n"/>
      <c r="I91" s="67">
        <f>IF(H91="","",H91+G91*30)</f>
        <v/>
      </c>
      <c r="J91" s="65">
        <f>IF(I91="","",I91-TODAY())</f>
        <v/>
      </c>
      <c r="K91" s="68">
        <f>IF(OR(D91="",D91=0),"REPLACE",IF(AND(ISNUMBER(C91),D91&lt;C91),"TOP UP",IF(H91="","TEST DUE",IF(J91&lt;=0,"TEST DUE","OK"))))</f>
        <v/>
      </c>
      <c r="L91" s="69" t="n">
        <v>15</v>
      </c>
      <c r="M91" s="69">
        <f>IF(NOT(ISNUMBER(C91)),IF(OR(D91="",D91=0),L91,0),IF(D91="",C91*L91,IF(C91&gt;D91,(C91-D91)*L91,0)))</f>
        <v/>
      </c>
      <c r="N91" s="65" t="inlineStr">
        <is>
          <t>Amazon</t>
        </is>
      </c>
      <c r="O91" s="65" t="inlineStr">
        <is>
          <t>-</t>
        </is>
      </c>
    </row>
    <row r="92" ht="15" customHeight="1" s="37">
      <c r="A92" s="44" t="inlineStr">
        <is>
          <t>Clothing/rain</t>
        </is>
      </c>
      <c r="B92" s="44" t="inlineStr">
        <is>
          <t>Rain jackets / ponchos</t>
        </is>
      </c>
      <c r="C92" s="44" t="n">
        <v>4</v>
      </c>
      <c r="D92" s="60" t="n"/>
      <c r="E92" s="49" t="inlineStr">
        <is>
          <t>E</t>
        </is>
      </c>
      <c r="F92" s="44" t="inlineStr">
        <is>
          <t>-</t>
        </is>
      </c>
      <c r="G92" s="44" t="n">
        <v>36</v>
      </c>
      <c r="H92" s="61" t="n"/>
      <c r="I92" s="63">
        <f>IF(H92="","",H92+G92*30)</f>
        <v/>
      </c>
      <c r="J92" s="44">
        <f>IF(I92="","",I92-TODAY())</f>
        <v/>
      </c>
      <c r="K92" s="49">
        <f>IF(OR(D92="",D92=0),"REPLACE",IF(AND(ISNUMBER(C92),D92&lt;C92),"TOP UP",IF(H92="","TEST DUE",IF(J92&lt;=0,"TEST DUE","OK"))))</f>
        <v/>
      </c>
      <c r="L92" s="64" t="n">
        <v>15</v>
      </c>
      <c r="M92" s="64">
        <f>IF(NOT(ISNUMBER(C92)),IF(OR(D92="",D92=0),L92,0),IF(D92="",C92*L92,IF(C92&gt;D92,(C92-D92)*L92,0)))</f>
        <v/>
      </c>
      <c r="N92" s="44" t="inlineStr">
        <is>
          <t>Walmart</t>
        </is>
      </c>
      <c r="O92" s="44" t="inlineStr">
        <is>
          <t>-</t>
        </is>
      </c>
    </row>
    <row r="93" ht="15" customHeight="1" s="37">
      <c r="A93" s="65" t="inlineStr">
        <is>
          <t>Clothing/rain</t>
        </is>
      </c>
      <c r="B93" s="65" t="inlineStr">
        <is>
          <t>Rubber boots knee-high</t>
        </is>
      </c>
      <c r="C93" s="65" t="n">
        <v>2</v>
      </c>
      <c r="D93" s="60" t="n"/>
      <c r="E93" s="68" t="inlineStr">
        <is>
          <t>E</t>
        </is>
      </c>
      <c r="F93" s="65" t="inlineStr">
        <is>
          <t>-</t>
        </is>
      </c>
      <c r="G93" s="65" t="n">
        <v>60</v>
      </c>
      <c r="H93" s="61" t="n"/>
      <c r="I93" s="67">
        <f>IF(H93="","",H93+G93*30)</f>
        <v/>
      </c>
      <c r="J93" s="65">
        <f>IF(I93="","",I93-TODAY())</f>
        <v/>
      </c>
      <c r="K93" s="68">
        <f>IF(OR(D93="",D93=0),"REPLACE",IF(AND(ISNUMBER(C93),D93&lt;C93),"TOP UP",IF(H93="","TEST DUE",IF(J93&lt;=0,"TEST DUE","OK"))))</f>
        <v/>
      </c>
      <c r="L93" s="69" t="n">
        <v>35</v>
      </c>
      <c r="M93" s="69">
        <f>IF(NOT(ISNUMBER(C93)),IF(OR(D93="",D93=0),L93,0),IF(D93="",C93*L93,IF(C93&gt;D93,(C93-D93)*L93,0)))</f>
        <v/>
      </c>
      <c r="N93" s="65" t="inlineStr">
        <is>
          <t>Tractor Supply</t>
        </is>
      </c>
      <c r="O93" s="65" t="inlineStr">
        <is>
          <t>Any standing water contact</t>
        </is>
      </c>
    </row>
    <row r="94" ht="15" customHeight="1" s="37">
      <c r="A94" s="44" t="inlineStr">
        <is>
          <t>Clothing/rain</t>
        </is>
      </c>
      <c r="B94" s="44" t="inlineStr">
        <is>
          <t>Puncture-resistant work boots</t>
        </is>
      </c>
      <c r="C94" s="44" t="n">
        <v>2</v>
      </c>
      <c r="D94" s="60" t="n"/>
      <c r="E94" s="49" t="inlineStr">
        <is>
          <t>E</t>
        </is>
      </c>
      <c r="F94" s="44" t="inlineStr">
        <is>
          <t>-</t>
        </is>
      </c>
      <c r="G94" s="44" t="n">
        <v>60</v>
      </c>
      <c r="H94" s="61" t="n"/>
      <c r="I94" s="63">
        <f>IF(H94="","",H94+G94*30)</f>
        <v/>
      </c>
      <c r="J94" s="44">
        <f>IF(I94="","",I94-TODAY())</f>
        <v/>
      </c>
      <c r="K94" s="49">
        <f>IF(OR(D94="",D94=0),"REPLACE",IF(AND(ISNUMBER(C94),D94&lt;C94),"TOP UP",IF(H94="","TEST DUE",IF(J94&lt;=0,"TEST DUE","OK"))))</f>
        <v/>
      </c>
      <c r="L94" s="64" t="n">
        <v>70</v>
      </c>
      <c r="M94" s="64">
        <f>IF(NOT(ISNUMBER(C94)),IF(OR(D94="",D94=0),L94,0),IF(D94="",C94*L94,IF(C94&gt;D94,(C94-D94)*L94,0)))</f>
        <v/>
      </c>
      <c r="N94" s="44" t="inlineStr">
        <is>
          <t>Home Depot</t>
        </is>
      </c>
      <c r="O94" s="44" t="inlineStr">
        <is>
          <t>Roofing nails everywhere</t>
        </is>
      </c>
    </row>
    <row r="95" ht="15" customHeight="1" s="37">
      <c r="A95" s="65" t="inlineStr">
        <is>
          <t>Clothing/rain</t>
        </is>
      </c>
      <c r="B95" s="65" t="inlineStr">
        <is>
          <t>Work gloves leather + cut-resistant</t>
        </is>
      </c>
      <c r="C95" s="65" t="n">
        <v>4</v>
      </c>
      <c r="D95" s="60" t="n"/>
      <c r="E95" s="68" t="inlineStr">
        <is>
          <t>E</t>
        </is>
      </c>
      <c r="F95" s="65" t="inlineStr">
        <is>
          <t>-</t>
        </is>
      </c>
      <c r="G95" s="65" t="n">
        <v>24</v>
      </c>
      <c r="H95" s="61" t="n"/>
      <c r="I95" s="67">
        <f>IF(H95="","",H95+G95*30)</f>
        <v/>
      </c>
      <c r="J95" s="65">
        <f>IF(I95="","",I95-TODAY())</f>
        <v/>
      </c>
      <c r="K95" s="68">
        <f>IF(OR(D95="",D95=0),"REPLACE",IF(AND(ISNUMBER(C95),D95&lt;C95),"TOP UP",IF(H95="","TEST DUE",IF(J95&lt;=0,"TEST DUE","OK"))))</f>
        <v/>
      </c>
      <c r="L95" s="69" t="n">
        <v>12.5</v>
      </c>
      <c r="M95" s="69">
        <f>IF(NOT(ISNUMBER(C95)),IF(OR(D95="",D95=0),L95,0),IF(D95="",C95*L95,IF(C95&gt;D95,(C95-D95)*L95,0)))</f>
        <v/>
      </c>
      <c r="N95" s="65" t="inlineStr">
        <is>
          <t>Home Depot</t>
        </is>
      </c>
      <c r="O95" s="65" t="inlineStr">
        <is>
          <t>-</t>
        </is>
      </c>
    </row>
    <row r="96" ht="15" customHeight="1" s="37">
      <c r="A96" s="44" t="inlineStr">
        <is>
          <t>Clothing/rain</t>
        </is>
      </c>
      <c r="B96" s="44" t="inlineStr">
        <is>
          <t>Safety glasses + ear protection</t>
        </is>
      </c>
      <c r="C96" s="44" t="n">
        <v>2</v>
      </c>
      <c r="D96" s="60" t="n"/>
      <c r="E96" s="49" t="inlineStr">
        <is>
          <t>E</t>
        </is>
      </c>
      <c r="F96" s="44" t="inlineStr">
        <is>
          <t>-</t>
        </is>
      </c>
      <c r="G96" s="44" t="n">
        <v>36</v>
      </c>
      <c r="H96" s="61" t="n"/>
      <c r="I96" s="63">
        <f>IF(H96="","",H96+G96*30)</f>
        <v/>
      </c>
      <c r="J96" s="44">
        <f>IF(I96="","",I96-TODAY())</f>
        <v/>
      </c>
      <c r="K96" s="49">
        <f>IF(OR(D96="",D96=0),"REPLACE",IF(AND(ISNUMBER(C96),D96&lt;C96),"TOP UP",IF(H96="","TEST DUE",IF(J96&lt;=0,"TEST DUE","OK"))))</f>
        <v/>
      </c>
      <c r="L96" s="64" t="n">
        <v>20</v>
      </c>
      <c r="M96" s="64">
        <f>IF(NOT(ISNUMBER(C96)),IF(OR(D96="",D96=0),L96,0),IF(D96="",C96*L96,IF(C96&gt;D96,(C96-D96)*L96,0)))</f>
        <v/>
      </c>
      <c r="N96" s="44" t="inlineStr">
        <is>
          <t>Home Depot</t>
        </is>
      </c>
      <c r="O96" s="44" t="inlineStr">
        <is>
          <t>-</t>
        </is>
      </c>
    </row>
    <row r="97" ht="15" customHeight="1" s="37">
      <c r="A97" s="65" t="inlineStr">
        <is>
          <t>Clothing/rain</t>
        </is>
      </c>
      <c r="B97" s="65" t="inlineStr">
        <is>
          <t>7 days clothing sealed in dry bags</t>
        </is>
      </c>
      <c r="C97" s="65" t="n">
        <v>4</v>
      </c>
      <c r="D97" s="60" t="n"/>
      <c r="E97" s="68" t="inlineStr">
        <is>
          <t>W</t>
        </is>
      </c>
      <c r="F97" s="65" t="inlineStr">
        <is>
          <t>-</t>
        </is>
      </c>
      <c r="G97" s="65" t="n">
        <v>12</v>
      </c>
      <c r="H97" s="61" t="n"/>
      <c r="I97" s="67">
        <f>IF(H97="","",H97+G97*30)</f>
        <v/>
      </c>
      <c r="J97" s="65">
        <f>IF(I97="","",I97-TODAY())</f>
        <v/>
      </c>
      <c r="K97" s="68">
        <f>IF(OR(D97="",D97=0),"REPLACE",IF(AND(ISNUMBER(C97),D97&lt;C97),"TOP UP",IF(H97="","TEST DUE",IF(J97&lt;=0,"TEST DUE","OK"))))</f>
        <v/>
      </c>
      <c r="L97" s="69" t="n">
        <v>10</v>
      </c>
      <c r="M97" s="69">
        <f>IF(NOT(ISNUMBER(C97)),IF(OR(D97="",D97=0),L97,0),IF(D97="",C97*L97,IF(C97&gt;D97,(C97-D97)*L97,0)))</f>
        <v/>
      </c>
      <c r="N97" s="65" t="inlineStr">
        <is>
          <t>Amazon</t>
        </is>
      </c>
      <c r="O97" s="65" t="inlineStr">
        <is>
          <t>-</t>
        </is>
      </c>
    </row>
    <row r="98" ht="15" customHeight="1" s="37">
      <c r="A98" s="44" t="inlineStr">
        <is>
          <t>Clothing/rain</t>
        </is>
      </c>
      <c r="B98" s="44" t="inlineStr">
        <is>
          <t>Sun hats / long-sleeve sun shirts</t>
        </is>
      </c>
      <c r="C98" s="44" t="n">
        <v>4</v>
      </c>
      <c r="D98" s="60" t="n"/>
      <c r="E98" s="49" t="inlineStr">
        <is>
          <t>E</t>
        </is>
      </c>
      <c r="F98" s="44" t="inlineStr">
        <is>
          <t>-</t>
        </is>
      </c>
      <c r="G98" s="44" t="n">
        <v>36</v>
      </c>
      <c r="H98" s="61" t="n"/>
      <c r="I98" s="63">
        <f>IF(H98="","",H98+G98*30)</f>
        <v/>
      </c>
      <c r="J98" s="44">
        <f>IF(I98="","",I98-TODAY())</f>
        <v/>
      </c>
      <c r="K98" s="49">
        <f>IF(OR(D98="",D98=0),"REPLACE",IF(AND(ISNUMBER(C98),D98&lt;C98),"TOP UP",IF(H98="","TEST DUE",IF(J98&lt;=0,"TEST DUE","OK"))))</f>
        <v/>
      </c>
      <c r="L98" s="64" t="n">
        <v>20</v>
      </c>
      <c r="M98" s="64">
        <f>IF(NOT(ISNUMBER(C98)),IF(OR(D98="",D98=0),L98,0),IF(D98="",C98*L98,IF(C98&gt;D98,(C98-D98)*L98,0)))</f>
        <v/>
      </c>
      <c r="N98" s="44" t="inlineStr">
        <is>
          <t>Costco</t>
        </is>
      </c>
      <c r="O98" s="44" t="inlineStr">
        <is>
          <t>All-day cleanup exposure</t>
        </is>
      </c>
    </row>
    <row r="99" ht="15" customHeight="1" s="37">
      <c r="A99" s="65" t="inlineStr">
        <is>
          <t>Home protection</t>
        </is>
      </c>
      <c r="B99" s="65" t="inlineStr">
        <is>
          <t>Shutters serviced OR plywood pre-cut + labeled</t>
        </is>
      </c>
      <c r="C99" s="65" t="inlineStr">
        <is>
          <t>full house</t>
        </is>
      </c>
      <c r="D99" s="60" t="n"/>
      <c r="E99" s="68" t="inlineStr">
        <is>
          <t>E</t>
        </is>
      </c>
      <c r="F99" s="65" t="inlineStr">
        <is>
          <t>-</t>
        </is>
      </c>
      <c r="G99" s="65" t="n">
        <v>12</v>
      </c>
      <c r="H99" s="61" t="n"/>
      <c r="I99" s="67">
        <f>IF(H99="","",H99+G99*30)</f>
        <v/>
      </c>
      <c r="J99" s="65">
        <f>IF(I99="","",I99-TODAY())</f>
        <v/>
      </c>
      <c r="K99" s="68">
        <f>IF(OR(D99="",D99=0),"REPLACE",IF(AND(ISNUMBER(C99),D99&lt;C99),"TOP UP",IF(H99="","TEST DUE",IF(J99&lt;=0,"TEST DUE","OK"))))</f>
        <v/>
      </c>
      <c r="L99" s="69" t="n">
        <v>400</v>
      </c>
      <c r="M99" s="69">
        <f>IF(NOT(ISNUMBER(C99)),IF(OR(D99="",D99=0),L99,0),IF(D99="",C99*L99,IF(C99&gt;D99,(C99-D99)*L99,0)))</f>
        <v/>
      </c>
      <c r="N99" s="65" t="inlineStr">
        <is>
          <t>Lowe's</t>
        </is>
      </c>
      <c r="O99" s="65" t="inlineStr">
        <is>
          <t>APRIL JOB - not day-of</t>
        </is>
      </c>
    </row>
    <row r="100" ht="15" customHeight="1" s="37">
      <c r="A100" s="44" t="inlineStr">
        <is>
          <t>Home protection</t>
        </is>
      </c>
      <c r="B100" s="44" t="inlineStr">
        <is>
          <t>Tarps 20x30 + cap nails + furring + straps</t>
        </is>
      </c>
      <c r="C100" s="44" t="inlineStr">
        <is>
          <t>1 set</t>
        </is>
      </c>
      <c r="D100" s="60" t="n"/>
      <c r="E100" s="49" t="inlineStr">
        <is>
          <t>E</t>
        </is>
      </c>
      <c r="F100" s="44" t="inlineStr">
        <is>
          <t>-</t>
        </is>
      </c>
      <c r="G100" s="44" t="n">
        <v>24</v>
      </c>
      <c r="H100" s="61" t="n"/>
      <c r="I100" s="63">
        <f>IF(H100="","",H100+G100*30)</f>
        <v/>
      </c>
      <c r="J100" s="44">
        <f>IF(I100="","",I100-TODAY())</f>
        <v/>
      </c>
      <c r="K100" s="49">
        <f>IF(OR(D100="",D100=0),"REPLACE",IF(AND(ISNUMBER(C100),D100&lt;C100),"TOP UP",IF(H100="","TEST DUE",IF(J100&lt;=0,"TEST DUE","OK"))))</f>
        <v/>
      </c>
      <c r="L100" s="64" t="n">
        <v>120</v>
      </c>
      <c r="M100" s="64">
        <f>IF(NOT(ISNUMBER(C100)),IF(OR(D100="",D100=0),L100,0),IF(D100="",C100*L100,IF(C100&gt;D100,(C100-D100)*L100,0)))</f>
        <v/>
      </c>
      <c r="N100" s="44" t="inlineStr">
        <is>
          <t>Home Depot</t>
        </is>
      </c>
      <c r="O100" s="44" t="inlineStr">
        <is>
          <t>Tarps without fasteners blow off</t>
        </is>
      </c>
    </row>
    <row r="101" ht="15" customHeight="1" s="37">
      <c r="A101" s="65" t="inlineStr">
        <is>
          <t>Home protection</t>
        </is>
      </c>
      <c r="B101" s="65" t="inlineStr">
        <is>
          <t>Sandbags / reusable flood barriers</t>
        </is>
      </c>
      <c r="C101" s="65" t="n">
        <v>30</v>
      </c>
      <c r="D101" s="60" t="n"/>
      <c r="E101" s="68" t="inlineStr">
        <is>
          <t>W</t>
        </is>
      </c>
      <c r="F101" s="65" t="inlineStr">
        <is>
          <t>-</t>
        </is>
      </c>
      <c r="G101" s="65" t="n">
        <v>12</v>
      </c>
      <c r="H101" s="61" t="n"/>
      <c r="I101" s="67">
        <f>IF(H101="","",H101+G101*30)</f>
        <v/>
      </c>
      <c r="J101" s="65">
        <f>IF(I101="","",I101-TODAY())</f>
        <v/>
      </c>
      <c r="K101" s="68">
        <f>IF(OR(D101="",D101=0),"REPLACE",IF(AND(ISNUMBER(C101),D101&lt;C101),"TOP UP",IF(H101="","TEST DUE",IF(J101&lt;=0,"TEST DUE","OK"))))</f>
        <v/>
      </c>
      <c r="L101" s="69" t="n">
        <v>3</v>
      </c>
      <c r="M101" s="69">
        <f>IF(NOT(ISNUMBER(C101)),IF(OR(D101="",D101=0),L101,0),IF(D101="",C101*L101,IF(C101&gt;D101,(C101-D101)*L101,0)))</f>
        <v/>
      </c>
      <c r="N101" s="65" t="inlineStr">
        <is>
          <t>County</t>
        </is>
      </c>
      <c r="O101" s="65" t="inlineStr">
        <is>
          <t>County sites open pre-storm</t>
        </is>
      </c>
    </row>
    <row r="102" ht="15" customHeight="1" s="37">
      <c r="A102" s="44" t="inlineStr">
        <is>
          <t>Home protection</t>
        </is>
      </c>
      <c r="B102" s="44" t="inlineStr">
        <is>
          <t>Utility / sump pump + hose</t>
        </is>
      </c>
      <c r="C102" s="44" t="n">
        <v>1</v>
      </c>
      <c r="D102" s="60" t="n"/>
      <c r="E102" s="49" t="inlineStr">
        <is>
          <t>U</t>
        </is>
      </c>
      <c r="F102" s="44" t="inlineStr">
        <is>
          <t>-</t>
        </is>
      </c>
      <c r="G102" s="44" t="n">
        <v>60</v>
      </c>
      <c r="H102" s="61" t="n"/>
      <c r="I102" s="63">
        <f>IF(H102="","",H102+G102*30)</f>
        <v/>
      </c>
      <c r="J102" s="44">
        <f>IF(I102="","",I102-TODAY())</f>
        <v/>
      </c>
      <c r="K102" s="49">
        <f>IF(OR(D102="",D102=0),"REPLACE",IF(AND(ISNUMBER(C102),D102&lt;C102),"TOP UP",IF(H102="","TEST DUE",IF(J102&lt;=0,"TEST DUE","OK"))))</f>
        <v/>
      </c>
      <c r="L102" s="64" t="n">
        <v>120</v>
      </c>
      <c r="M102" s="64">
        <f>IF(NOT(ISNUMBER(C102)),IF(OR(D102="",D102=0),L102,0),IF(D102="",C102*L102,IF(C102&gt;D102,(C102-D102)*L102,0)))</f>
        <v/>
      </c>
      <c r="N102" s="44" t="inlineStr">
        <is>
          <t>Home Depot</t>
        </is>
      </c>
      <c r="O102" s="44" t="inlineStr">
        <is>
          <t>-</t>
        </is>
      </c>
    </row>
    <row r="103" ht="15" customHeight="1" s="37">
      <c r="A103" s="65" t="inlineStr">
        <is>
          <t>Home protection</t>
        </is>
      </c>
      <c r="B103" s="65" t="inlineStr">
        <is>
          <t>Waterproof valuables tote + elevation blocks</t>
        </is>
      </c>
      <c r="C103" s="65" t="n">
        <v>2</v>
      </c>
      <c r="D103" s="60" t="n"/>
      <c r="E103" s="68" t="inlineStr">
        <is>
          <t>E</t>
        </is>
      </c>
      <c r="F103" s="65" t="inlineStr">
        <is>
          <t>-</t>
        </is>
      </c>
      <c r="G103" s="65" t="n">
        <v>60</v>
      </c>
      <c r="H103" s="61" t="n"/>
      <c r="I103" s="67">
        <f>IF(H103="","",H103+G103*30)</f>
        <v/>
      </c>
      <c r="J103" s="65">
        <f>IF(I103="","",I103-TODAY())</f>
        <v/>
      </c>
      <c r="K103" s="68">
        <f>IF(OR(D103="",D103=0),"REPLACE",IF(AND(ISNUMBER(C103),D103&lt;C103),"TOP UP",IF(H103="","TEST DUE",IF(J103&lt;=0,"TEST DUE","OK"))))</f>
        <v/>
      </c>
      <c r="L103" s="69" t="n">
        <v>30</v>
      </c>
      <c r="M103" s="69">
        <f>IF(NOT(ISNUMBER(C103)),IF(OR(D103="",D103=0),L103,0),IF(D103="",C103*L103,IF(C103&gt;D103,(C103-D103)*L103,0)))</f>
        <v/>
      </c>
      <c r="N103" s="65" t="inlineStr">
        <is>
          <t>Walmart</t>
        </is>
      </c>
      <c r="O103" s="65" t="inlineStr">
        <is>
          <t>Get things off the floor</t>
        </is>
      </c>
    </row>
    <row r="104" ht="15" customHeight="1" s="37">
      <c r="A104" s="44" t="inlineStr">
        <is>
          <t>Home protection</t>
        </is>
      </c>
      <c r="B104" s="44" t="inlineStr">
        <is>
          <t>Garage door brace kit</t>
        </is>
      </c>
      <c r="C104" s="44" t="n">
        <v>1</v>
      </c>
      <c r="D104" s="60" t="n"/>
      <c r="E104" s="49" t="inlineStr">
        <is>
          <t>U</t>
        </is>
      </c>
      <c r="F104" s="44" t="inlineStr">
        <is>
          <t>-</t>
        </is>
      </c>
      <c r="G104" s="44" t="n">
        <v>120</v>
      </c>
      <c r="H104" s="61" t="n"/>
      <c r="I104" s="63">
        <f>IF(H104="","",H104+G104*30)</f>
        <v/>
      </c>
      <c r="J104" s="44">
        <f>IF(I104="","",I104-TODAY())</f>
        <v/>
      </c>
      <c r="K104" s="49">
        <f>IF(OR(D104="",D104=0),"REPLACE",IF(AND(ISNUMBER(C104),D104&lt;C104),"TOP UP",IF(H104="","TEST DUE",IF(J104&lt;=0,"TEST DUE","OK"))))</f>
        <v/>
      </c>
      <c r="L104" s="64" t="n">
        <v>200</v>
      </c>
      <c r="M104" s="64">
        <f>IF(NOT(ISNUMBER(C104)),IF(OR(D104="",D104=0),L104,0),IF(D104="",C104*L104,IF(C104&gt;D104,(C104-D104)*L104,0)))</f>
        <v/>
      </c>
      <c r="N104" s="44" t="inlineStr">
        <is>
          <t>Amazon</t>
        </is>
      </c>
      <c r="O104" s="44" t="inlineStr">
        <is>
          <t>Most common failure point</t>
        </is>
      </c>
    </row>
    <row r="105" ht="15" customHeight="1" s="37">
      <c r="A105" s="65" t="inlineStr">
        <is>
          <t>Home protection</t>
        </is>
      </c>
      <c r="B105" s="65" t="inlineStr">
        <is>
          <t>Whole-home panel surge protector</t>
        </is>
      </c>
      <c r="C105" s="65" t="n">
        <v>1</v>
      </c>
      <c r="D105" s="60" t="n"/>
      <c r="E105" s="68" t="inlineStr">
        <is>
          <t>U</t>
        </is>
      </c>
      <c r="F105" s="65" t="inlineStr">
        <is>
          <t>-</t>
        </is>
      </c>
      <c r="G105" s="65" t="n">
        <v>120</v>
      </c>
      <c r="H105" s="61" t="n"/>
      <c r="I105" s="67">
        <f>IF(H105="","",H105+G105*30)</f>
        <v/>
      </c>
      <c r="J105" s="65">
        <f>IF(I105="","",I105-TODAY())</f>
        <v/>
      </c>
      <c r="K105" s="68">
        <f>IF(OR(D105="",D105=0),"REPLACE",IF(AND(ISNUMBER(C105),D105&lt;C105),"TOP UP",IF(H105="","TEST DUE",IF(J105&lt;=0,"TEST DUE","OK"))))</f>
        <v/>
      </c>
      <c r="L105" s="69" t="n">
        <v>250</v>
      </c>
      <c r="M105" s="69">
        <f>IF(NOT(ISNUMBER(C105)),IF(OR(D105="",D105=0),L105,0),IF(D105="",C105*L105,IF(C105&gt;D105,(C105-D105)*L105,0)))</f>
        <v/>
      </c>
      <c r="N105" s="65" t="inlineStr">
        <is>
          <t>Electrician</t>
        </is>
      </c>
      <c r="O105" s="65" t="inlineStr">
        <is>
          <t>Surge comes on RESTORATION</t>
        </is>
      </c>
    </row>
    <row r="106" ht="15" customHeight="1" s="37">
      <c r="A106" s="44" t="inlineStr">
        <is>
          <t>Documents/insurance</t>
        </is>
      </c>
      <c r="B106" s="44" t="inlineStr">
        <is>
          <t>Waterproof/fireproof document bag</t>
        </is>
      </c>
      <c r="C106" s="44" t="n">
        <v>1</v>
      </c>
      <c r="D106" s="60" t="n"/>
      <c r="E106" s="49" t="inlineStr">
        <is>
          <t>E</t>
        </is>
      </c>
      <c r="F106" s="44" t="inlineStr">
        <is>
          <t>-</t>
        </is>
      </c>
      <c r="G106" s="44" t="n">
        <v>60</v>
      </c>
      <c r="H106" s="61" t="n"/>
      <c r="I106" s="63">
        <f>IF(H106="","",H106+G106*30)</f>
        <v/>
      </c>
      <c r="J106" s="44">
        <f>IF(I106="","",I106-TODAY())</f>
        <v/>
      </c>
      <c r="K106" s="49">
        <f>IF(OR(D106="",D106=0),"REPLACE",IF(AND(ISNUMBER(C106),D106&lt;C106),"TOP UP",IF(H106="","TEST DUE",IF(J106&lt;=0,"TEST DUE","OK"))))</f>
        <v/>
      </c>
      <c r="L106" s="64" t="n">
        <v>40</v>
      </c>
      <c r="M106" s="64">
        <f>IF(NOT(ISNUMBER(C106)),IF(OR(D106="",D106=0),L106,0),IF(D106="",C106*L106,IF(C106&gt;D106,(C106-D106)*L106,0)))</f>
        <v/>
      </c>
      <c r="N106" s="44" t="inlineStr">
        <is>
          <t>Amazon</t>
        </is>
      </c>
      <c r="O106" s="44" t="inlineStr">
        <is>
          <t>-</t>
        </is>
      </c>
    </row>
    <row r="107" ht="15" customHeight="1" s="37">
      <c r="A107" s="65" t="inlineStr">
        <is>
          <t>Documents/insurance</t>
        </is>
      </c>
      <c r="B107" s="65" t="inlineStr">
        <is>
          <t>Wind + flood policy declarations, agent/claim numbers</t>
        </is>
      </c>
      <c r="C107" s="65" t="inlineStr">
        <is>
          <t>1 set</t>
        </is>
      </c>
      <c r="D107" s="60" t="n"/>
      <c r="E107" s="68" t="inlineStr">
        <is>
          <t>E</t>
        </is>
      </c>
      <c r="F107" s="65" t="inlineStr">
        <is>
          <t>-</t>
        </is>
      </c>
      <c r="G107" s="65" t="n">
        <v>12</v>
      </c>
      <c r="H107" s="61" t="n"/>
      <c r="I107" s="67">
        <f>IF(H107="","",H107+G107*30)</f>
        <v/>
      </c>
      <c r="J107" s="65">
        <f>IF(I107="","",I107-TODAY())</f>
        <v/>
      </c>
      <c r="K107" s="68">
        <f>IF(OR(D107="",D107=0),"REPLACE",IF(AND(ISNUMBER(C107),D107&lt;C107),"TOP UP",IF(H107="","TEST DUE",IF(J107&lt;=0,"TEST DUE","OK"))))</f>
        <v/>
      </c>
      <c r="L107" s="69" t="n">
        <v>0</v>
      </c>
      <c r="M107" s="69">
        <f>IF(NOT(ISNUMBER(C107)),IF(OR(D107="",D107=0),L107,0),IF(D107="",C107*L107,IF(C107&gt;D107,(C107-D107)*L107,0)))</f>
        <v/>
      </c>
      <c r="N107" s="65" t="inlineStr">
        <is>
          <t>-</t>
        </is>
      </c>
      <c r="O107" s="65" t="inlineStr">
        <is>
          <t>Separate policies, separate adjusters</t>
        </is>
      </c>
    </row>
    <row r="108" ht="15" customHeight="1" s="37">
      <c r="A108" s="44" t="inlineStr">
        <is>
          <t>Documents/insurance</t>
        </is>
      </c>
      <c r="B108" s="44" t="inlineStr">
        <is>
          <t>Annual home photo/video walkthrough + serials</t>
        </is>
      </c>
      <c r="C108" s="44" t="inlineStr">
        <is>
          <t>1</t>
        </is>
      </c>
      <c r="D108" s="60" t="n"/>
      <c r="E108" s="49" t="inlineStr">
        <is>
          <t>E</t>
        </is>
      </c>
      <c r="F108" s="44" t="inlineStr">
        <is>
          <t>-</t>
        </is>
      </c>
      <c r="G108" s="44" t="n">
        <v>12</v>
      </c>
      <c r="H108" s="61" t="n"/>
      <c r="I108" s="63">
        <f>IF(H108="","",H108+G108*30)</f>
        <v/>
      </c>
      <c r="J108" s="44">
        <f>IF(I108="","",I108-TODAY())</f>
        <v/>
      </c>
      <c r="K108" s="49">
        <f>IF(OR(D108="",D108=0),"REPLACE",IF(AND(ISNUMBER(C108),D108&lt;C108),"TOP UP",IF(H108="","TEST DUE",IF(J108&lt;=0,"TEST DUE","OK"))))</f>
        <v/>
      </c>
      <c r="L108" s="64" t="n">
        <v>0</v>
      </c>
      <c r="M108" s="64">
        <f>IF(NOT(ISNUMBER(C108)),IF(OR(D108="",D108=0),L108,0),IF(D108="",C108*L108,IF(C108&gt;D108,(C108-D108)*L108,0)))</f>
        <v/>
      </c>
      <c r="N108" s="44" t="inlineStr">
        <is>
          <t>Phone + cloud</t>
        </is>
      </c>
      <c r="O108" s="44" t="inlineStr">
        <is>
          <t>Redo every May - settles the claim</t>
        </is>
      </c>
    </row>
    <row r="109" ht="15" customHeight="1" s="37">
      <c r="A109" s="65" t="inlineStr">
        <is>
          <t>Documents/insurance</t>
        </is>
      </c>
      <c r="B109" s="65" t="inlineStr">
        <is>
          <t>IDs, deed, titles, pet records - copies</t>
        </is>
      </c>
      <c r="C109" s="65" t="inlineStr">
        <is>
          <t>1 set</t>
        </is>
      </c>
      <c r="D109" s="60" t="n"/>
      <c r="E109" s="68" t="inlineStr">
        <is>
          <t>E</t>
        </is>
      </c>
      <c r="F109" s="65" t="inlineStr">
        <is>
          <t>-</t>
        </is>
      </c>
      <c r="G109" s="65" t="n">
        <v>12</v>
      </c>
      <c r="H109" s="61" t="n"/>
      <c r="I109" s="67">
        <f>IF(H109="","",H109+G109*30)</f>
        <v/>
      </c>
      <c r="J109" s="65">
        <f>IF(I109="","",I109-TODAY())</f>
        <v/>
      </c>
      <c r="K109" s="68">
        <f>IF(OR(D109="",D109=0),"REPLACE",IF(AND(ISNUMBER(C109),D109&lt;C109),"TOP UP",IF(H109="","TEST DUE",IF(J109&lt;=0,"TEST DUE","OK"))))</f>
        <v/>
      </c>
      <c r="L109" s="69" t="n">
        <v>0</v>
      </c>
      <c r="M109" s="69">
        <f>IF(NOT(ISNUMBER(C109)),IF(OR(D109="",D109=0),L109,0),IF(D109="",C109*L109,IF(C109&gt;D109,(C109-D109)*L109,0)))</f>
        <v/>
      </c>
      <c r="N109" s="65" t="inlineStr">
        <is>
          <t>-</t>
        </is>
      </c>
      <c r="O109" s="65" t="inlineStr">
        <is>
          <t>-</t>
        </is>
      </c>
    </row>
    <row r="110" ht="15" customHeight="1" s="37">
      <c r="A110" s="44" t="inlineStr">
        <is>
          <t>Documents/insurance</t>
        </is>
      </c>
      <c r="B110" s="44" t="inlineStr">
        <is>
          <t>Encrypted cloud folder + USB in go-bag</t>
        </is>
      </c>
      <c r="C110" s="44" t="n">
        <v>2</v>
      </c>
      <c r="D110" s="60" t="n"/>
      <c r="E110" s="49" t="inlineStr">
        <is>
          <t>E</t>
        </is>
      </c>
      <c r="F110" s="44" t="inlineStr">
        <is>
          <t>-</t>
        </is>
      </c>
      <c r="G110" s="44" t="n">
        <v>12</v>
      </c>
      <c r="H110" s="61" t="n"/>
      <c r="I110" s="63">
        <f>IF(H110="","",H110+G110*30)</f>
        <v/>
      </c>
      <c r="J110" s="44">
        <f>IF(I110="","",I110-TODAY())</f>
        <v/>
      </c>
      <c r="K110" s="49">
        <f>IF(OR(D110="",D110=0),"REPLACE",IF(AND(ISNUMBER(C110),D110&lt;C110),"TOP UP",IF(H110="","TEST DUE",IF(J110&lt;=0,"TEST DUE","OK"))))</f>
        <v/>
      </c>
      <c r="L110" s="64" t="n">
        <v>15</v>
      </c>
      <c r="M110" s="64">
        <f>IF(NOT(ISNUMBER(C110)),IF(OR(D110="",D110=0),L110,0),IF(D110="",C110*L110,IF(C110&gt;D110,(C110-D110)*L110,0)))</f>
        <v/>
      </c>
      <c r="N110" s="44" t="inlineStr">
        <is>
          <t>-</t>
        </is>
      </c>
      <c r="O110" s="44" t="inlineStr">
        <is>
          <t>Two copies, two places, one offline</t>
        </is>
      </c>
    </row>
    <row r="111" ht="15" customHeight="1" s="37">
      <c r="A111" s="65" t="inlineStr">
        <is>
          <t>Cash/financial</t>
        </is>
      </c>
      <c r="B111" s="65" t="inlineStr">
        <is>
          <t>Cash in small bills</t>
        </is>
      </c>
      <c r="C111" s="65" t="inlineStr">
        <is>
          <t>$500-800</t>
        </is>
      </c>
      <c r="D111" s="60" t="n"/>
      <c r="E111" s="68" t="inlineStr">
        <is>
          <t>W</t>
        </is>
      </c>
      <c r="F111" s="65" t="inlineStr">
        <is>
          <t>-</t>
        </is>
      </c>
      <c r="G111" s="65" t="n">
        <v>12</v>
      </c>
      <c r="H111" s="61" t="n"/>
      <c r="I111" s="67">
        <f>IF(H111="","",H111+G111*30)</f>
        <v/>
      </c>
      <c r="J111" s="65">
        <f>IF(I111="","",I111-TODAY())</f>
        <v/>
      </c>
      <c r="K111" s="68">
        <f>IF(OR(D111="",D111=0),"REPLACE",IF(AND(ISNUMBER(C111),D111&lt;C111),"TOP UP",IF(H111="","TEST DUE",IF(J111&lt;=0,"TEST DUE","OK"))))</f>
        <v/>
      </c>
      <c r="L111" s="69" t="n">
        <v>0</v>
      </c>
      <c r="M111" s="69">
        <f>IF(NOT(ISNUMBER(C111)),IF(OR(D111="",D111=0),L111,0),IF(D111="",C111*L111,IF(C111&gt;D111,(C111-D111)*L111,0)))</f>
        <v/>
      </c>
      <c r="N111" s="65" t="inlineStr">
        <is>
          <t>Bank</t>
        </is>
      </c>
      <c r="O111" s="65" t="inlineStr">
        <is>
          <t>No power = no card readers</t>
        </is>
      </c>
    </row>
    <row r="112" ht="15" customHeight="1" s="37">
      <c r="A112" s="44" t="inlineStr">
        <is>
          <t>Cash/financial</t>
        </is>
      </c>
      <c r="B112" s="44" t="inlineStr">
        <is>
          <t>Quarters roll</t>
        </is>
      </c>
      <c r="C112" s="44" t="inlineStr">
        <is>
          <t>$20</t>
        </is>
      </c>
      <c r="D112" s="60" t="n"/>
      <c r="E112" s="49" t="inlineStr">
        <is>
          <t>U</t>
        </is>
      </c>
      <c r="F112" s="44" t="inlineStr">
        <is>
          <t>-</t>
        </is>
      </c>
      <c r="G112" s="44" t="n">
        <v>12</v>
      </c>
      <c r="H112" s="61" t="n"/>
      <c r="I112" s="63">
        <f>IF(H112="","",H112+G112*30)</f>
        <v/>
      </c>
      <c r="J112" s="44">
        <f>IF(I112="","",I112-TODAY())</f>
        <v/>
      </c>
      <c r="K112" s="49">
        <f>IF(OR(D112="",D112=0),"REPLACE",IF(AND(ISNUMBER(C112),D112&lt;C112),"TOP UP",IF(H112="","TEST DUE",IF(J112&lt;=0,"TEST DUE","OK"))))</f>
        <v/>
      </c>
      <c r="L112" s="64" t="n">
        <v>0</v>
      </c>
      <c r="M112" s="64">
        <f>IF(NOT(ISNUMBER(C112)),IF(OR(D112="",D112=0),L112,0),IF(D112="",C112*L112,IF(C112&gt;D112,(C112-D112)*L112,0)))</f>
        <v/>
      </c>
      <c r="N112" s="44" t="inlineStr">
        <is>
          <t>Bank</t>
        </is>
      </c>
      <c r="O112" s="44" t="inlineStr">
        <is>
          <t>Laundromats after</t>
        </is>
      </c>
    </row>
    <row r="113" ht="15" customHeight="1" s="37">
      <c r="A113" s="65" t="inlineStr">
        <is>
          <t>Cash/financial</t>
        </is>
      </c>
      <c r="B113" s="65" t="inlineStr">
        <is>
          <t>Two cards, two banks, two networks</t>
        </is>
      </c>
      <c r="C113" s="65" t="inlineStr">
        <is>
          <t>1</t>
        </is>
      </c>
      <c r="D113" s="60" t="n"/>
      <c r="E113" s="68" t="inlineStr">
        <is>
          <t>E</t>
        </is>
      </c>
      <c r="F113" s="65" t="inlineStr">
        <is>
          <t>-</t>
        </is>
      </c>
      <c r="G113" s="65" t="n">
        <v>12</v>
      </c>
      <c r="H113" s="61" t="n"/>
      <c r="I113" s="67">
        <f>IF(H113="","",H113+G113*30)</f>
        <v/>
      </c>
      <c r="J113" s="65">
        <f>IF(I113="","",I113-TODAY())</f>
        <v/>
      </c>
      <c r="K113" s="68">
        <f>IF(OR(D113="",D113=0),"REPLACE",IF(AND(ISNUMBER(C113),D113&lt;C113),"TOP UP",IF(H113="","TEST DUE",IF(J113&lt;=0,"TEST DUE","OK"))))</f>
        <v/>
      </c>
      <c r="L113" s="69" t="n">
        <v>0</v>
      </c>
      <c r="M113" s="69">
        <f>IF(NOT(ISNUMBER(C113)),IF(OR(D113="",D113=0),L113,0),IF(D113="",C113*L113,IF(C113&gt;D113,(C113-D113)*L113,0)))</f>
        <v/>
      </c>
      <c r="N113" s="65" t="inlineStr">
        <is>
          <t>-</t>
        </is>
      </c>
      <c r="O113" s="65" t="inlineStr">
        <is>
          <t>-</t>
        </is>
      </c>
    </row>
    <row r="114" ht="15" customHeight="1" s="37">
      <c r="A114" s="44" t="inlineStr">
        <is>
          <t>Vehicle</t>
        </is>
      </c>
      <c r="B114" s="44" t="inlineStr">
        <is>
          <t>Both tanks full by 72 hrs out</t>
        </is>
      </c>
      <c r="C114" s="44" t="n">
        <v>2</v>
      </c>
      <c r="D114" s="60" t="n"/>
      <c r="E114" s="49" t="inlineStr">
        <is>
          <t>W</t>
        </is>
      </c>
      <c r="F114" s="44" t="inlineStr">
        <is>
          <t>-</t>
        </is>
      </c>
      <c r="G114" s="44" t="n">
        <v>6</v>
      </c>
      <c r="H114" s="61" t="n"/>
      <c r="I114" s="63">
        <f>IF(H114="","",H114+G114*30)</f>
        <v/>
      </c>
      <c r="J114" s="44">
        <f>IF(I114="","",I114-TODAY())</f>
        <v/>
      </c>
      <c r="K114" s="49">
        <f>IF(OR(D114="",D114=0),"REPLACE",IF(AND(ISNUMBER(C114),D114&lt;C114),"TOP UP",IF(H114="","TEST DUE",IF(J114&lt;=0,"TEST DUE","OK"))))</f>
        <v/>
      </c>
      <c r="L114" s="64" t="n">
        <v>0</v>
      </c>
      <c r="M114" s="64">
        <f>IF(NOT(ISNUMBER(C114)),IF(OR(D114="",D114=0),L114,0),IF(D114="",C114*L114,IF(C114&gt;D114,(C114-D114)*L114,0)))</f>
        <v/>
      </c>
      <c r="N114" s="44" t="inlineStr">
        <is>
          <t>-</t>
        </is>
      </c>
      <c r="O114" s="44" t="inlineStr">
        <is>
          <t>Stations run dry</t>
        </is>
      </c>
    </row>
    <row r="115" ht="15" customHeight="1" s="37">
      <c r="A115" s="65" t="inlineStr">
        <is>
          <t>Vehicle</t>
        </is>
      </c>
      <c r="B115" s="65" t="inlineStr">
        <is>
          <t>Tires, spare, jack, wipers checked</t>
        </is>
      </c>
      <c r="C115" s="65" t="inlineStr">
        <is>
          <t>1 pass</t>
        </is>
      </c>
      <c r="D115" s="60" t="n"/>
      <c r="E115" s="68" t="inlineStr">
        <is>
          <t>E</t>
        </is>
      </c>
      <c r="F115" s="65" t="inlineStr">
        <is>
          <t>-</t>
        </is>
      </c>
      <c r="G115" s="65" t="n">
        <v>6</v>
      </c>
      <c r="H115" s="61" t="n"/>
      <c r="I115" s="67">
        <f>IF(H115="","",H115+G115*30)</f>
        <v/>
      </c>
      <c r="J115" s="65">
        <f>IF(I115="","",I115-TODAY())</f>
        <v/>
      </c>
      <c r="K115" s="68">
        <f>IF(OR(D115="",D115=0),"REPLACE",IF(AND(ISNUMBER(C115),D115&lt;C115),"TOP UP",IF(H115="","TEST DUE",IF(J115&lt;=0,"TEST DUE","OK"))))</f>
        <v/>
      </c>
      <c r="L115" s="69" t="n">
        <v>40</v>
      </c>
      <c r="M115" s="69">
        <f>IF(NOT(ISNUMBER(C115)),IF(OR(D115="",D115=0),L115,0),IF(D115="",C115*L115,IF(C115&gt;D115,(C115-D115)*L115,0)))</f>
        <v/>
      </c>
      <c r="N115" s="65" t="inlineStr">
        <is>
          <t>-</t>
        </is>
      </c>
      <c r="O115" s="65" t="inlineStr">
        <is>
          <t>Debris punctures are universal</t>
        </is>
      </c>
    </row>
    <row r="116" ht="15" customHeight="1" s="37">
      <c r="A116" s="44" t="inlineStr">
        <is>
          <t>Vehicle</t>
        </is>
      </c>
      <c r="B116" s="44" t="inlineStr">
        <is>
          <t>Lithium jump pack</t>
        </is>
      </c>
      <c r="C116" s="44" t="n">
        <v>1</v>
      </c>
      <c r="D116" s="60" t="n"/>
      <c r="E116" s="49" t="inlineStr">
        <is>
          <t>E</t>
        </is>
      </c>
      <c r="F116" s="44" t="inlineStr">
        <is>
          <t>Internal</t>
        </is>
      </c>
      <c r="G116" s="44" t="n">
        <v>3</v>
      </c>
      <c r="H116" s="61" t="n"/>
      <c r="I116" s="63">
        <f>IF(H116="","",H116+G116*30)</f>
        <v/>
      </c>
      <c r="J116" s="44">
        <f>IF(I116="","",I116-TODAY())</f>
        <v/>
      </c>
      <c r="K116" s="49">
        <f>IF(OR(D116="",D116=0),"REPLACE",IF(AND(ISNUMBER(C116),D116&lt;C116),"TOP UP",IF(H116="","TEST DUE",IF(J116&lt;=0,"TEST DUE","OK"))))</f>
        <v/>
      </c>
      <c r="L116" s="64" t="n">
        <v>70</v>
      </c>
      <c r="M116" s="64">
        <f>IF(NOT(ISNUMBER(C116)),IF(OR(D116="",D116=0),L116,0),IF(D116="",C116*L116,IF(C116&gt;D116,(C116-D116)*L116,0)))</f>
        <v/>
      </c>
      <c r="N116" s="44" t="inlineStr">
        <is>
          <t>Costco</t>
        </is>
      </c>
      <c r="O116" s="44" t="inlineStr">
        <is>
          <t>Also charges phones</t>
        </is>
      </c>
    </row>
    <row r="117" ht="15" customHeight="1" s="37">
      <c r="A117" s="65" t="inlineStr">
        <is>
          <t>Vehicle</t>
        </is>
      </c>
      <c r="B117" s="65" t="inlineStr">
        <is>
          <t>12V inverter 150-300 W</t>
        </is>
      </c>
      <c r="C117" s="65" t="n">
        <v>1</v>
      </c>
      <c r="D117" s="60" t="n"/>
      <c r="E117" s="68" t="inlineStr">
        <is>
          <t>U</t>
        </is>
      </c>
      <c r="F117" s="65" t="inlineStr">
        <is>
          <t>-</t>
        </is>
      </c>
      <c r="G117" s="65" t="n">
        <v>24</v>
      </c>
      <c r="H117" s="61" t="n"/>
      <c r="I117" s="67">
        <f>IF(H117="","",H117+G117*30)</f>
        <v/>
      </c>
      <c r="J117" s="65">
        <f>IF(I117="","",I117-TODAY())</f>
        <v/>
      </c>
      <c r="K117" s="68">
        <f>IF(OR(D117="",D117=0),"REPLACE",IF(AND(ISNUMBER(C117),D117&lt;C117),"TOP UP",IF(H117="","TEST DUE",IF(J117&lt;=0,"TEST DUE","OK"))))</f>
        <v/>
      </c>
      <c r="L117" s="69" t="n">
        <v>40</v>
      </c>
      <c r="M117" s="69">
        <f>IF(NOT(ISNUMBER(C117)),IF(OR(D117="",D117=0),L117,0),IF(D117="",C117*L117,IF(C117&gt;D117,(C117-D117)*L117,0)))</f>
        <v/>
      </c>
      <c r="N117" s="65" t="inlineStr">
        <is>
          <t>Walmart</t>
        </is>
      </c>
      <c r="O117" s="65" t="inlineStr">
        <is>
          <t>Car as charging station OUTDOORS</t>
        </is>
      </c>
    </row>
    <row r="118" ht="15" customHeight="1" s="37">
      <c r="A118" s="44" t="inlineStr">
        <is>
          <t>Vehicle</t>
        </is>
      </c>
      <c r="B118" s="44" t="inlineStr">
        <is>
          <t>Paper Florida atlas + printed evac route</t>
        </is>
      </c>
      <c r="C118" s="44" t="n">
        <v>1</v>
      </c>
      <c r="D118" s="60" t="n"/>
      <c r="E118" s="49" t="inlineStr">
        <is>
          <t>E</t>
        </is>
      </c>
      <c r="F118" s="44" t="inlineStr">
        <is>
          <t>-</t>
        </is>
      </c>
      <c r="G118" s="44" t="n">
        <v>12</v>
      </c>
      <c r="H118" s="61" t="n"/>
      <c r="I118" s="63">
        <f>IF(H118="","",H118+G118*30)</f>
        <v/>
      </c>
      <c r="J118" s="44">
        <f>IF(I118="","",I118-TODAY())</f>
        <v/>
      </c>
      <c r="K118" s="49">
        <f>IF(OR(D118="",D118=0),"REPLACE",IF(AND(ISNUMBER(C118),D118&lt;C118),"TOP UP",IF(H118="","TEST DUE",IF(J118&lt;=0,"TEST DUE","OK"))))</f>
        <v/>
      </c>
      <c r="L118" s="64" t="n">
        <v>15</v>
      </c>
      <c r="M118" s="64">
        <f>IF(NOT(ISNUMBER(C118)),IF(OR(D118="",D118=0),L118,0),IF(D118="",C118*L118,IF(C118&gt;D118,(C118-D118)*L118,0)))</f>
        <v/>
      </c>
      <c r="N118" s="44" t="inlineStr">
        <is>
          <t>Walmart</t>
        </is>
      </c>
      <c r="O118" s="44" t="inlineStr">
        <is>
          <t>Routes get reversed</t>
        </is>
      </c>
    </row>
    <row r="119" ht="15" customHeight="1" s="37">
      <c r="A119" s="65" t="inlineStr">
        <is>
          <t>Vehicle</t>
        </is>
      </c>
      <c r="B119" s="65" t="inlineStr">
        <is>
          <t>Car emergency kit (per vehicle)</t>
        </is>
      </c>
      <c r="C119" s="65" t="n">
        <v>2</v>
      </c>
      <c r="D119" s="60" t="n"/>
      <c r="E119" s="68" t="inlineStr">
        <is>
          <t>E</t>
        </is>
      </c>
      <c r="F119" s="65" t="inlineStr">
        <is>
          <t>-</t>
        </is>
      </c>
      <c r="G119" s="65" t="n">
        <v>12</v>
      </c>
      <c r="H119" s="61" t="n"/>
      <c r="I119" s="67">
        <f>IF(H119="","",H119+G119*30)</f>
        <v/>
      </c>
      <c r="J119" s="65">
        <f>IF(I119="","",I119-TODAY())</f>
        <v/>
      </c>
      <c r="K119" s="68">
        <f>IF(OR(D119="",D119=0),"REPLACE",IF(AND(ISNUMBER(C119),D119&lt;C119),"TOP UP",IF(H119="","TEST DUE",IF(J119&lt;=0,"TEST DUE","OK"))))</f>
        <v/>
      </c>
      <c r="L119" s="69" t="n">
        <v>30</v>
      </c>
      <c r="M119" s="69">
        <f>IF(NOT(ISNUMBER(C119)),IF(OR(D119="",D119=0),L119,0),IF(D119="",C119*L119,IF(C119&gt;D119,(C119-D119)*L119,0)))</f>
        <v/>
      </c>
      <c r="N119" s="65" t="inlineStr">
        <is>
          <t>-</t>
        </is>
      </c>
      <c r="O119" s="65" t="inlineStr">
        <is>
          <t>Evac gridlock has run 8+ hrs</t>
        </is>
      </c>
    </row>
    <row r="120" ht="15" customHeight="1" s="37">
      <c r="A120" s="44" t="inlineStr">
        <is>
          <t>Fuel</t>
        </is>
      </c>
      <c r="B120" s="44" t="inlineStr">
        <is>
          <t>Approved 5-gal fuel cans</t>
        </is>
      </c>
      <c r="C120" s="44" t="n">
        <v>2</v>
      </c>
      <c r="D120" s="60" t="n"/>
      <c r="E120" s="49" t="inlineStr">
        <is>
          <t>W</t>
        </is>
      </c>
      <c r="F120" s="44" t="inlineStr">
        <is>
          <t>-</t>
        </is>
      </c>
      <c r="G120" s="44" t="n">
        <v>60</v>
      </c>
      <c r="H120" s="61" t="n"/>
      <c r="I120" s="63">
        <f>IF(H120="","",H120+G120*30)</f>
        <v/>
      </c>
      <c r="J120" s="44">
        <f>IF(I120="","",I120-TODAY())</f>
        <v/>
      </c>
      <c r="K120" s="49">
        <f>IF(OR(D120="",D120=0),"REPLACE",IF(AND(ISNUMBER(C120),D120&lt;C120),"TOP UP",IF(H120="","TEST DUE",IF(J120&lt;=0,"TEST DUE","OK"))))</f>
        <v/>
      </c>
      <c r="L120" s="64" t="n">
        <v>40</v>
      </c>
      <c r="M120" s="64">
        <f>IF(NOT(ISNUMBER(C120)),IF(OR(D120="",D120=0),L120,0),IF(D120="",C120*L120,IF(C120&gt;D120,(C120-D120)*L120,0)))</f>
        <v/>
      </c>
      <c r="N120" s="44" t="inlineStr">
        <is>
          <t>Home Depot</t>
        </is>
      </c>
      <c r="O120" s="44" t="inlineStr">
        <is>
          <t>Buy in June, fill 3 days out</t>
        </is>
      </c>
    </row>
    <row r="121" ht="15" customHeight="1" s="37">
      <c r="A121" s="65" t="inlineStr">
        <is>
          <t>Fuel</t>
        </is>
      </c>
      <c r="B121" s="65" t="inlineStr">
        <is>
          <t>Fuel stabilizer</t>
        </is>
      </c>
      <c r="C121" s="65" t="n">
        <v>1</v>
      </c>
      <c r="D121" s="60" t="n"/>
      <c r="E121" s="68" t="inlineStr">
        <is>
          <t>E</t>
        </is>
      </c>
      <c r="F121" s="65" t="inlineStr">
        <is>
          <t>-</t>
        </is>
      </c>
      <c r="G121" s="65" t="n">
        <v>12</v>
      </c>
      <c r="H121" s="61" t="n"/>
      <c r="I121" s="67">
        <f>IF(H121="","",H121+G121*30)</f>
        <v/>
      </c>
      <c r="J121" s="65">
        <f>IF(I121="","",I121-TODAY())</f>
        <v/>
      </c>
      <c r="K121" s="68">
        <f>IF(OR(D121="",D121=0),"REPLACE",IF(AND(ISNUMBER(C121),D121&lt;C121),"TOP UP",IF(H121="","TEST DUE",IF(J121&lt;=0,"TEST DUE","OK"))))</f>
        <v/>
      </c>
      <c r="L121" s="69" t="n">
        <v>12</v>
      </c>
      <c r="M121" s="69">
        <f>IF(NOT(ISNUMBER(C121)),IF(OR(D121="",D121=0),L121,0),IF(D121="",C121*L121,IF(C121&gt;D121,(C121-D121)*L121,0)))</f>
        <v/>
      </c>
      <c r="N121" s="65" t="inlineStr">
        <is>
          <t>Auto parts</t>
        </is>
      </c>
      <c r="O121" s="65" t="inlineStr">
        <is>
          <t>Ethanol degrades in ~30 days</t>
        </is>
      </c>
    </row>
    <row r="122" ht="15" customHeight="1" s="37">
      <c r="A122" s="44" t="inlineStr">
        <is>
          <t>Fuel</t>
        </is>
      </c>
      <c r="B122" s="44" t="inlineStr">
        <is>
          <t>Funnel, siphon, absorbent pads</t>
        </is>
      </c>
      <c r="C122" s="44" t="n">
        <v>1</v>
      </c>
      <c r="D122" s="60" t="n"/>
      <c r="E122" s="49" t="inlineStr">
        <is>
          <t>E</t>
        </is>
      </c>
      <c r="F122" s="44" t="inlineStr">
        <is>
          <t>-</t>
        </is>
      </c>
      <c r="G122" s="44" t="n">
        <v>36</v>
      </c>
      <c r="H122" s="61" t="n"/>
      <c r="I122" s="63">
        <f>IF(H122="","",H122+G122*30)</f>
        <v/>
      </c>
      <c r="J122" s="44">
        <f>IF(I122="","",I122-TODAY())</f>
        <v/>
      </c>
      <c r="K122" s="49">
        <f>IF(OR(D122="",D122=0),"REPLACE",IF(AND(ISNUMBER(C122),D122&lt;C122),"TOP UP",IF(H122="","TEST DUE",IF(J122&lt;=0,"TEST DUE","OK"))))</f>
        <v/>
      </c>
      <c r="L122" s="64" t="n">
        <v>25</v>
      </c>
      <c r="M122" s="64">
        <f>IF(NOT(ISNUMBER(C122)),IF(OR(D122="",D122=0),L122,0),IF(D122="",C122*L122,IF(C122&gt;D122,(C122-D122)*L122,0)))</f>
        <v/>
      </c>
      <c r="N122" s="44" t="inlineStr">
        <is>
          <t>Home Depot</t>
        </is>
      </c>
      <c r="O122" s="44" t="inlineStr">
        <is>
          <t>-</t>
        </is>
      </c>
    </row>
    <row r="123" ht="15" customHeight="1" s="37">
      <c r="A123" s="65" t="inlineStr">
        <is>
          <t>Fuel</t>
        </is>
      </c>
      <c r="B123" s="65" t="inlineStr">
        <is>
          <t>Propane 20 lb tanks filled</t>
        </is>
      </c>
      <c r="C123" s="65" t="n">
        <v>2</v>
      </c>
      <c r="D123" s="60" t="n"/>
      <c r="E123" s="68" t="inlineStr">
        <is>
          <t>W</t>
        </is>
      </c>
      <c r="F123" s="65" t="inlineStr">
        <is>
          <t>-</t>
        </is>
      </c>
      <c r="G123" s="65" t="n">
        <v>6</v>
      </c>
      <c r="H123" s="61" t="n"/>
      <c r="I123" s="67">
        <f>IF(H123="","",H123+G123*30)</f>
        <v/>
      </c>
      <c r="J123" s="65">
        <f>IF(I123="","",I123-TODAY())</f>
        <v/>
      </c>
      <c r="K123" s="68">
        <f>IF(OR(D123="",D123=0),"REPLACE",IF(AND(ISNUMBER(C123),D123&lt;C123),"TOP UP",IF(H123="","TEST DUE",IF(J123&lt;=0,"TEST DUE","OK"))))</f>
        <v/>
      </c>
      <c r="L123" s="69" t="n">
        <v>30</v>
      </c>
      <c r="M123" s="69">
        <f>IF(NOT(ISNUMBER(C123)),IF(OR(D123="",D123=0),L123,0),IF(D123="",C123*L123,IF(C123&gt;D123,(C123-D123)*L123,0)))</f>
        <v/>
      </c>
      <c r="N123" s="65" t="inlineStr">
        <is>
          <t>Grocery exchange</t>
        </is>
      </c>
      <c r="O123" s="65" t="inlineStr">
        <is>
          <t>OUTDOOR USE ONLY</t>
        </is>
      </c>
    </row>
    <row r="124" ht="15" customHeight="1" s="37">
      <c r="A124" s="44" t="inlineStr">
        <is>
          <t>Evacuation</t>
        </is>
      </c>
      <c r="B124" s="44" t="inlineStr">
        <is>
          <t>Go-bags, one per person</t>
        </is>
      </c>
      <c r="C124" s="44" t="n">
        <v>4</v>
      </c>
      <c r="D124" s="60" t="n"/>
      <c r="E124" s="49" t="inlineStr">
        <is>
          <t>E</t>
        </is>
      </c>
      <c r="F124" s="44" t="inlineStr">
        <is>
          <t>-</t>
        </is>
      </c>
      <c r="G124" s="44" t="n">
        <v>12</v>
      </c>
      <c r="H124" s="61" t="n"/>
      <c r="I124" s="63">
        <f>IF(H124="","",H124+G124*30)</f>
        <v/>
      </c>
      <c r="J124" s="44">
        <f>IF(I124="","",I124-TODAY())</f>
        <v/>
      </c>
      <c r="K124" s="49">
        <f>IF(OR(D124="",D124=0),"REPLACE",IF(AND(ISNUMBER(C124),D124&lt;C124),"TOP UP",IF(H124="","TEST DUE",IF(J124&lt;=0,"TEST DUE","OK"))))</f>
        <v/>
      </c>
      <c r="L124" s="64" t="n">
        <v>30</v>
      </c>
      <c r="M124" s="64">
        <f>IF(NOT(ISNUMBER(C124)),IF(OR(D124="",D124=0),L124,0),IF(D124="",C124*L124,IF(C124&gt;D124,(C124-D124)*L124,0)))</f>
        <v/>
      </c>
      <c r="N124" s="44" t="inlineStr">
        <is>
          <t>Walmart</t>
        </is>
      </c>
      <c r="O124" s="44" t="inlineStr">
        <is>
          <t>3 days clothes, meds, chargers</t>
        </is>
      </c>
    </row>
    <row r="125" ht="15" customHeight="1" s="37">
      <c r="A125" s="65" t="inlineStr">
        <is>
          <t>Evacuation</t>
        </is>
      </c>
      <c r="B125" s="65" t="inlineStr">
        <is>
          <t>Pet go-bag (carrier, records, food, bowls)</t>
        </is>
      </c>
      <c r="C125" s="65" t="n">
        <v>1</v>
      </c>
      <c r="D125" s="60" t="n"/>
      <c r="E125" s="68" t="inlineStr">
        <is>
          <t>E</t>
        </is>
      </c>
      <c r="F125" s="65" t="inlineStr">
        <is>
          <t>-</t>
        </is>
      </c>
      <c r="G125" s="65" t="n">
        <v>12</v>
      </c>
      <c r="H125" s="61" t="n"/>
      <c r="I125" s="67">
        <f>IF(H125="","",H125+G125*30)</f>
        <v/>
      </c>
      <c r="J125" s="65">
        <f>IF(I125="","",I125-TODAY())</f>
        <v/>
      </c>
      <c r="K125" s="68">
        <f>IF(OR(D125="",D125=0),"REPLACE",IF(AND(ISNUMBER(C125),D125&lt;C125),"TOP UP",IF(H125="","TEST DUE",IF(J125&lt;=0,"TEST DUE","OK"))))</f>
        <v/>
      </c>
      <c r="L125" s="69" t="n">
        <v>80</v>
      </c>
      <c r="M125" s="69">
        <f>IF(NOT(ISNUMBER(C125)),IF(OR(D125="",D125=0),L125,0),IF(D125="",C125*L125,IF(C125&gt;D125,(C125-D125)*L125,0)))</f>
        <v/>
      </c>
      <c r="N125" s="65" t="inlineStr">
        <is>
          <t>Chewy</t>
        </is>
      </c>
      <c r="O125" s="65" t="inlineStr">
        <is>
          <t>Shelters require vaccination proof</t>
        </is>
      </c>
    </row>
    <row r="126" ht="15" customHeight="1" s="37">
      <c r="A126" s="44" t="inlineStr">
        <is>
          <t>Evacuation</t>
        </is>
      </c>
      <c r="B126" s="44" t="inlineStr">
        <is>
          <t>Kids' comfort items + loaded tablets + headphones</t>
        </is>
      </c>
      <c r="C126" s="44" t="n">
        <v>2</v>
      </c>
      <c r="D126" s="60" t="n"/>
      <c r="E126" s="49" t="inlineStr">
        <is>
          <t>E</t>
        </is>
      </c>
      <c r="F126" s="44" t="inlineStr">
        <is>
          <t>Internal</t>
        </is>
      </c>
      <c r="G126" s="44" t="n">
        <v>6</v>
      </c>
      <c r="H126" s="61" t="n"/>
      <c r="I126" s="63">
        <f>IF(H126="","",H126+G126*30)</f>
        <v/>
      </c>
      <c r="J126" s="44">
        <f>IF(I126="","",I126-TODAY())</f>
        <v/>
      </c>
      <c r="K126" s="49">
        <f>IF(OR(D126="",D126=0),"REPLACE",IF(AND(ISNUMBER(C126),D126&lt;C126),"TOP UP",IF(H126="","TEST DUE",IF(J126&lt;=0,"TEST DUE","OK"))))</f>
        <v/>
      </c>
      <c r="L126" s="64" t="n">
        <v>30</v>
      </c>
      <c r="M126" s="64">
        <f>IF(NOT(ISNUMBER(C126)),IF(OR(D126="",D126=0),L126,0),IF(D126="",C126*L126,IF(C126&gt;D126,(C126-D126)*L126,0)))</f>
        <v/>
      </c>
      <c r="N126" s="44" t="inlineStr">
        <is>
          <t>Target</t>
        </is>
      </c>
      <c r="O126" s="44" t="inlineStr">
        <is>
          <t>Two kids, eight hours</t>
        </is>
      </c>
    </row>
    <row r="127" ht="15" customHeight="1" s="37">
      <c r="A127" s="65" t="inlineStr">
        <is>
          <t>Evacuation</t>
        </is>
      </c>
      <c r="B127" s="65" t="inlineStr">
        <is>
          <t>Inland destination identified and pre-called</t>
        </is>
      </c>
      <c r="C127" s="65" t="inlineStr">
        <is>
          <t>1</t>
        </is>
      </c>
      <c r="D127" s="60" t="n"/>
      <c r="E127" s="68" t="inlineStr">
        <is>
          <t>E</t>
        </is>
      </c>
      <c r="F127" s="65" t="inlineStr">
        <is>
          <t>-</t>
        </is>
      </c>
      <c r="G127" s="65" t="n">
        <v>12</v>
      </c>
      <c r="H127" s="61" t="n"/>
      <c r="I127" s="67">
        <f>IF(H127="","",H127+G127*30)</f>
        <v/>
      </c>
      <c r="J127" s="65">
        <f>IF(I127="","",I127-TODAY())</f>
        <v/>
      </c>
      <c r="K127" s="68">
        <f>IF(OR(D127="",D127=0),"REPLACE",IF(AND(ISNUMBER(C127),D127&lt;C127),"TOP UP",IF(H127="","TEST DUE",IF(J127&lt;=0,"TEST DUE","OK"))))</f>
        <v/>
      </c>
      <c r="L127" s="69" t="n">
        <v>0</v>
      </c>
      <c r="M127" s="69">
        <f>IF(NOT(ISNUMBER(C127)),IF(OR(D127="",D127=0),L127,0),IF(D127="",C127*L127,IF(C127&gt;D127,(C127-D127)*L127,0)))</f>
        <v/>
      </c>
      <c r="N127" s="65" t="inlineStr">
        <is>
          <t>-</t>
        </is>
      </c>
      <c r="O127" s="65" t="inlineStr">
        <is>
          <t>Beats a public shelter</t>
        </is>
      </c>
    </row>
    <row r="128" ht="15" customHeight="1" s="37">
      <c r="A128" s="44" t="inlineStr">
        <is>
          <t>Evacuation</t>
        </is>
      </c>
      <c r="B128" s="44" t="inlineStr">
        <is>
          <t>Offline maps + documents downloaded</t>
        </is>
      </c>
      <c r="C128" s="44" t="inlineStr">
        <is>
          <t>1</t>
        </is>
      </c>
      <c r="D128" s="60" t="n"/>
      <c r="E128" s="49" t="inlineStr">
        <is>
          <t>W</t>
        </is>
      </c>
      <c r="F128" s="44" t="inlineStr">
        <is>
          <t>-</t>
        </is>
      </c>
      <c r="G128" s="44" t="n">
        <v>6</v>
      </c>
      <c r="H128" s="61" t="n"/>
      <c r="I128" s="63">
        <f>IF(H128="","",H128+G128*30)</f>
        <v/>
      </c>
      <c r="J128" s="44">
        <f>IF(I128="","",I128-TODAY())</f>
        <v/>
      </c>
      <c r="K128" s="49">
        <f>IF(OR(D128="",D128=0),"REPLACE",IF(AND(ISNUMBER(C128),D128&lt;C128),"TOP UP",IF(H128="","TEST DUE",IF(J128&lt;=0,"TEST DUE","OK"))))</f>
        <v/>
      </c>
      <c r="L128" s="64" t="n">
        <v>0</v>
      </c>
      <c r="M128" s="64">
        <f>IF(NOT(ISNUMBER(C128)),IF(OR(D128="",D128=0),L128,0),IF(D128="",C128*L128,IF(C128&gt;D128,(C128-D128)*L128,0)))</f>
        <v/>
      </c>
      <c r="N128" s="44" t="inlineStr">
        <is>
          <t>-</t>
        </is>
      </c>
      <c r="O128" s="44" t="inlineStr">
        <is>
          <t>No service on evac routes</t>
        </is>
      </c>
    </row>
    <row r="129" ht="15" customHeight="1" s="37">
      <c r="A129" s="65" t="inlineStr">
        <is>
          <t>Children</t>
        </is>
      </c>
      <c r="B129" s="65" t="inlineStr">
        <is>
          <t>Own headlamp + lantern per child</t>
        </is>
      </c>
      <c r="C129" s="65" t="n">
        <v>2</v>
      </c>
      <c r="D129" s="60" t="n"/>
      <c r="E129" s="68" t="inlineStr">
        <is>
          <t>E</t>
        </is>
      </c>
      <c r="F129" s="65" t="inlineStr">
        <is>
          <t>AAA</t>
        </is>
      </c>
      <c r="G129" s="65" t="n">
        <v>6</v>
      </c>
      <c r="H129" s="61" t="n"/>
      <c r="I129" s="67">
        <f>IF(H129="","",H129+G129*30)</f>
        <v/>
      </c>
      <c r="J129" s="65">
        <f>IF(I129="","",I129-TODAY())</f>
        <v/>
      </c>
      <c r="K129" s="68">
        <f>IF(OR(D129="",D129=0),"REPLACE",IF(AND(ISNUMBER(C129),D129&lt;C129),"TOP UP",IF(H129="","TEST DUE",IF(J129&lt;=0,"TEST DUE","OK"))))</f>
        <v/>
      </c>
      <c r="L129" s="69" t="n">
        <v>20</v>
      </c>
      <c r="M129" s="69">
        <f>IF(NOT(ISNUMBER(C129)),IF(OR(D129="",D129=0),L129,0),IF(D129="",C129*L129,IF(C129&gt;D129,(C129-D129)*L129,0)))</f>
        <v/>
      </c>
      <c r="N129" s="65" t="inlineStr">
        <is>
          <t>Amazon</t>
        </is>
      </c>
      <c r="O129" s="65" t="inlineStr">
        <is>
          <t>Fear of dark is the #1 kid problem</t>
        </is>
      </c>
    </row>
    <row r="130" ht="15" customHeight="1" s="37">
      <c r="A130" s="44" t="inlineStr">
        <is>
          <t>Children</t>
        </is>
      </c>
      <c r="B130" s="44" t="inlineStr">
        <is>
          <t>Games, books, LEGO, art supplies (no screens)</t>
        </is>
      </c>
      <c r="C130" s="44" t="inlineStr">
        <is>
          <t>1 box</t>
        </is>
      </c>
      <c r="D130" s="60" t="n"/>
      <c r="E130" s="49" t="inlineStr">
        <is>
          <t>E</t>
        </is>
      </c>
      <c r="F130" s="44" t="inlineStr">
        <is>
          <t>-</t>
        </is>
      </c>
      <c r="G130" s="44" t="n">
        <v>12</v>
      </c>
      <c r="H130" s="61" t="n"/>
      <c r="I130" s="63">
        <f>IF(H130="","",H130+G130*30)</f>
        <v/>
      </c>
      <c r="J130" s="44">
        <f>IF(I130="","",I130-TODAY())</f>
        <v/>
      </c>
      <c r="K130" s="49">
        <f>IF(OR(D130="",D130=0),"REPLACE",IF(AND(ISNUMBER(C130),D130&lt;C130),"TOP UP",IF(H130="","TEST DUE",IF(J130&lt;=0,"TEST DUE","OK"))))</f>
        <v/>
      </c>
      <c r="L130" s="64" t="n">
        <v>80</v>
      </c>
      <c r="M130" s="64">
        <f>IF(NOT(ISNUMBER(C130)),IF(OR(D130="",D130=0),L130,0),IF(D130="",C130*L130,IF(C130&gt;D130,(C130-D130)*L130,0)))</f>
        <v/>
      </c>
      <c r="N130" s="44" t="inlineStr">
        <is>
          <t>Target</t>
        </is>
      </c>
      <c r="O130" s="44" t="inlineStr">
        <is>
          <t>-</t>
        </is>
      </c>
    </row>
    <row r="131" ht="15" customHeight="1" s="37">
      <c r="A131" s="65" t="inlineStr">
        <is>
          <t>Children</t>
        </is>
      </c>
      <c r="B131" s="65" t="inlineStr">
        <is>
          <t>Kid-specific fever/allergy medication</t>
        </is>
      </c>
      <c r="C131" s="65" t="n">
        <v>2</v>
      </c>
      <c r="D131" s="60" t="n"/>
      <c r="E131" s="68" t="inlineStr">
        <is>
          <t>E</t>
        </is>
      </c>
      <c r="F131" s="65" t="inlineStr">
        <is>
          <t>-</t>
        </is>
      </c>
      <c r="G131" s="65" t="n">
        <v>12</v>
      </c>
      <c r="H131" s="61" t="n"/>
      <c r="I131" s="67">
        <f>IF(H131="","",H131+G131*30)</f>
        <v/>
      </c>
      <c r="J131" s="65">
        <f>IF(I131="","",I131-TODAY())</f>
        <v/>
      </c>
      <c r="K131" s="68">
        <f>IF(OR(D131="",D131=0),"REPLACE",IF(AND(ISNUMBER(C131),D131&lt;C131),"TOP UP",IF(H131="","TEST DUE",IF(J131&lt;=0,"TEST DUE","OK"))))</f>
        <v/>
      </c>
      <c r="L131" s="69" t="n">
        <v>12.5</v>
      </c>
      <c r="M131" s="69">
        <f>IF(NOT(ISNUMBER(C131)),IF(OR(D131="",D131=0),L131,0),IF(D131="",C131*L131,IF(C131&gt;D131,(C131-D131)*L131,0)))</f>
        <v/>
      </c>
      <c r="N131" s="65" t="inlineStr">
        <is>
          <t>Publix</t>
        </is>
      </c>
      <c r="O131" s="65" t="inlineStr">
        <is>
          <t>Dosing differs</t>
        </is>
      </c>
    </row>
    <row r="132" ht="15" customHeight="1" s="37">
      <c r="A132" s="44" t="inlineStr">
        <is>
          <t>Children</t>
        </is>
      </c>
      <c r="B132" s="44" t="inlineStr">
        <is>
          <t>Labeled water bottles + familiar snacks</t>
        </is>
      </c>
      <c r="C132" s="44" t="n">
        <v>4</v>
      </c>
      <c r="D132" s="60" t="n"/>
      <c r="E132" s="49" t="inlineStr">
        <is>
          <t>E</t>
        </is>
      </c>
      <c r="F132" s="44" t="inlineStr">
        <is>
          <t>-</t>
        </is>
      </c>
      <c r="G132" s="44" t="n">
        <v>12</v>
      </c>
      <c r="H132" s="61" t="n"/>
      <c r="I132" s="63">
        <f>IF(H132="","",H132+G132*30)</f>
        <v/>
      </c>
      <c r="J132" s="44">
        <f>IF(I132="","",I132-TODAY())</f>
        <v/>
      </c>
      <c r="K132" s="49">
        <f>IF(OR(D132="",D132=0),"REPLACE",IF(AND(ISNUMBER(C132),D132&lt;C132),"TOP UP",IF(H132="","TEST DUE",IF(J132&lt;=0,"TEST DUE","OK"))))</f>
        <v/>
      </c>
      <c r="L132" s="64" t="n">
        <v>7.5</v>
      </c>
      <c r="M132" s="64">
        <f>IF(NOT(ISNUMBER(C132)),IF(OR(D132="",D132=0),L132,0),IF(D132="",C132*L132,IF(C132&gt;D132,(C132-D132)*L132,0)))</f>
        <v/>
      </c>
      <c r="N132" s="44" t="inlineStr">
        <is>
          <t>-</t>
        </is>
      </c>
      <c r="O132" s="44" t="inlineStr">
        <is>
          <t>Autonomy reduces meltdowns</t>
        </is>
      </c>
    </row>
    <row r="133" ht="15" customHeight="1" s="37">
      <c r="A133" s="65" t="inlineStr">
        <is>
          <t>Pet (dog)</t>
        </is>
      </c>
      <c r="B133" s="65" t="inlineStr">
        <is>
          <t>Dry food 14+ days in airtight bin</t>
        </is>
      </c>
      <c r="C133" s="65" t="inlineStr">
        <is>
          <t>15 lb + bin</t>
        </is>
      </c>
      <c r="D133" s="60" t="n"/>
      <c r="E133" s="68" t="inlineStr">
        <is>
          <t>E</t>
        </is>
      </c>
      <c r="F133" s="65" t="inlineStr">
        <is>
          <t>-</t>
        </is>
      </c>
      <c r="G133" s="65" t="n">
        <v>3</v>
      </c>
      <c r="H133" s="61" t="n"/>
      <c r="I133" s="67">
        <f>IF(H133="","",H133+G133*30)</f>
        <v/>
      </c>
      <c r="J133" s="65">
        <f>IF(I133="","",I133-TODAY())</f>
        <v/>
      </c>
      <c r="K133" s="68">
        <f>IF(OR(D133="",D133=0),"REPLACE",IF(AND(ISNUMBER(C133),D133&lt;C133),"TOP UP",IF(H133="","TEST DUE",IF(J133&lt;=0,"TEST DUE","OK"))))</f>
        <v/>
      </c>
      <c r="L133" s="69" t="n">
        <v>35</v>
      </c>
      <c r="M133" s="69">
        <f>IF(NOT(ISNUMBER(C133)),IF(OR(D133="",D133=0),L133,0),IF(D133="",C133*L133,IF(C133&gt;D133,(C133-D133)*L133,0)))</f>
        <v/>
      </c>
      <c r="N133" s="65" t="inlineStr">
        <is>
          <t>Costco</t>
        </is>
      </c>
      <c r="O133" s="65" t="inlineStr">
        <is>
          <t>~3.5 cups/day, 70 lb dog</t>
        </is>
      </c>
    </row>
    <row r="134" ht="15" customHeight="1" s="37">
      <c r="A134" s="44" t="inlineStr">
        <is>
          <t>Pet (dog)</t>
        </is>
      </c>
      <c r="B134" s="44" t="inlineStr">
        <is>
          <t>Canned/wet food</t>
        </is>
      </c>
      <c r="C134" s="44" t="n">
        <v>12</v>
      </c>
      <c r="D134" s="60" t="n"/>
      <c r="E134" s="49" t="inlineStr">
        <is>
          <t>U</t>
        </is>
      </c>
      <c r="F134" s="44" t="inlineStr">
        <is>
          <t>-</t>
        </is>
      </c>
      <c r="G134" s="44" t="n">
        <v>12</v>
      </c>
      <c r="H134" s="61" t="n"/>
      <c r="I134" s="63">
        <f>IF(H134="","",H134+G134*30)</f>
        <v/>
      </c>
      <c r="J134" s="44">
        <f>IF(I134="","",I134-TODAY())</f>
        <v/>
      </c>
      <c r="K134" s="49">
        <f>IF(OR(D134="",D134=0),"REPLACE",IF(AND(ISNUMBER(C134),D134&lt;C134),"TOP UP",IF(H134="","TEST DUE",IF(J134&lt;=0,"TEST DUE","OK"))))</f>
        <v/>
      </c>
      <c r="L134" s="64" t="n">
        <v>2.1</v>
      </c>
      <c r="M134" s="64">
        <f>IF(NOT(ISNUMBER(C134)),IF(OR(D134="",D134=0),L134,0),IF(D134="",C134*L134,IF(C134&gt;D134,(C134-D134)*L134,0)))</f>
        <v/>
      </c>
      <c r="N134" s="44" t="inlineStr">
        <is>
          <t>Chewy</t>
        </is>
      </c>
      <c r="O134" s="44" t="inlineStr">
        <is>
          <t>Adds water intake</t>
        </is>
      </c>
    </row>
    <row r="135" ht="15" customHeight="1" s="37">
      <c r="A135" s="65" t="inlineStr">
        <is>
          <t>Pet (dog)</t>
        </is>
      </c>
      <c r="B135" s="65" t="inlineStr">
        <is>
          <t>Meds, flea/tick, vaccination records</t>
        </is>
      </c>
      <c r="C135" s="65" t="inlineStr">
        <is>
          <t>30-day</t>
        </is>
      </c>
      <c r="D135" s="60" t="n"/>
      <c r="E135" s="68" t="inlineStr">
        <is>
          <t>E</t>
        </is>
      </c>
      <c r="F135" s="65" t="inlineStr">
        <is>
          <t>-</t>
        </is>
      </c>
      <c r="G135" s="65" t="n">
        <v>6</v>
      </c>
      <c r="H135" s="61" t="n"/>
      <c r="I135" s="67">
        <f>IF(H135="","",H135+G135*30)</f>
        <v/>
      </c>
      <c r="J135" s="65">
        <f>IF(I135="","",I135-TODAY())</f>
        <v/>
      </c>
      <c r="K135" s="68">
        <f>IF(OR(D135="",D135=0),"REPLACE",IF(AND(ISNUMBER(C135),D135&lt;C135),"TOP UP",IF(H135="","TEST DUE",IF(J135&lt;=0,"TEST DUE","OK"))))</f>
        <v/>
      </c>
      <c r="L135" s="69" t="n">
        <v>60</v>
      </c>
      <c r="M135" s="69">
        <f>IF(NOT(ISNUMBER(C135)),IF(OR(D135="",D135=0),L135,0),IF(D135="",C135*L135,IF(C135&gt;D135,(C135-D135)*L135,0)))</f>
        <v/>
      </c>
      <c r="N135" s="65" t="inlineStr">
        <is>
          <t>Vet</t>
        </is>
      </c>
      <c r="O135" s="65" t="inlineStr">
        <is>
          <t>Shelters require records</t>
        </is>
      </c>
    </row>
    <row r="136" ht="15" customHeight="1" s="37">
      <c r="A136" s="44" t="inlineStr">
        <is>
          <t>Pet (dog)</t>
        </is>
      </c>
      <c r="B136" s="44" t="inlineStr">
        <is>
          <t>Crate, leash, harness, poop bags, towels</t>
        </is>
      </c>
      <c r="C136" s="44" t="inlineStr">
        <is>
          <t>1 set</t>
        </is>
      </c>
      <c r="D136" s="60" t="n"/>
      <c r="E136" s="49" t="inlineStr">
        <is>
          <t>E</t>
        </is>
      </c>
      <c r="F136" s="44" t="inlineStr">
        <is>
          <t>-</t>
        </is>
      </c>
      <c r="G136" s="44" t="n">
        <v>60</v>
      </c>
      <c r="H136" s="61" t="n"/>
      <c r="I136" s="63">
        <f>IF(H136="","",H136+G136*30)</f>
        <v/>
      </c>
      <c r="J136" s="44">
        <f>IF(I136="","",I136-TODAY())</f>
        <v/>
      </c>
      <c r="K136" s="49">
        <f>IF(OR(D136="",D136=0),"REPLACE",IF(AND(ISNUMBER(C136),D136&lt;C136),"TOP UP",IF(H136="","TEST DUE",IF(J136&lt;=0,"TEST DUE","OK"))))</f>
        <v/>
      </c>
      <c r="L136" s="64" t="n">
        <v>70</v>
      </c>
      <c r="M136" s="64">
        <f>IF(NOT(ISNUMBER(C136)),IF(OR(D136="",D136=0),L136,0),IF(D136="",C136*L136,IF(C136&gt;D136,(C136-D136)*L136,0)))</f>
        <v/>
      </c>
      <c r="N136" s="44" t="inlineStr">
        <is>
          <t>Chewy</t>
        </is>
      </c>
      <c r="O136" s="44" t="inlineStr">
        <is>
          <t>-</t>
        </is>
      </c>
    </row>
    <row r="137" ht="15" customHeight="1" s="37">
      <c r="A137" s="65" t="inlineStr">
        <is>
          <t>Pet (dog)</t>
        </is>
      </c>
      <c r="B137" s="65" t="inlineStr">
        <is>
          <t>Paw protection (boots or wax)</t>
        </is>
      </c>
      <c r="C137" s="65" t="n">
        <v>1</v>
      </c>
      <c r="D137" s="60" t="n"/>
      <c r="E137" s="68" t="inlineStr">
        <is>
          <t>U</t>
        </is>
      </c>
      <c r="F137" s="65" t="inlineStr">
        <is>
          <t>-</t>
        </is>
      </c>
      <c r="G137" s="65" t="n">
        <v>24</v>
      </c>
      <c r="H137" s="61" t="n"/>
      <c r="I137" s="67">
        <f>IF(H137="","",H137+G137*30)</f>
        <v/>
      </c>
      <c r="J137" s="65">
        <f>IF(I137="","",I137-TODAY())</f>
        <v/>
      </c>
      <c r="K137" s="68">
        <f>IF(OR(D137="",D137=0),"REPLACE",IF(AND(ISNUMBER(C137),D137&lt;C137),"TOP UP",IF(H137="","TEST DUE",IF(J137&lt;=0,"TEST DUE","OK"))))</f>
        <v/>
      </c>
      <c r="L137" s="69" t="n">
        <v>30</v>
      </c>
      <c r="M137" s="69">
        <f>IF(NOT(ISNUMBER(C137)),IF(OR(D137="",D137=0),L137,0),IF(D137="",C137*L137,IF(C137&gt;D137,(C137-D137)*L137,0)))</f>
        <v/>
      </c>
      <c r="N137" s="65" t="inlineStr">
        <is>
          <t>Chewy</t>
        </is>
      </c>
      <c r="O137" s="65" t="inlineStr">
        <is>
          <t>Glass, nails, hot asphalt</t>
        </is>
      </c>
    </row>
    <row r="138" ht="15" customHeight="1" s="37">
      <c r="A138" s="44" t="inlineStr">
        <is>
          <t>Pet (dog)</t>
        </is>
      </c>
      <c r="B138" s="44" t="inlineStr">
        <is>
          <t>Cooling mat + extra bowls</t>
        </is>
      </c>
      <c r="C138" s="44" t="n">
        <v>2</v>
      </c>
      <c r="D138" s="60" t="n"/>
      <c r="E138" s="49" t="inlineStr">
        <is>
          <t>U</t>
        </is>
      </c>
      <c r="F138" s="44" t="inlineStr">
        <is>
          <t>-</t>
        </is>
      </c>
      <c r="G138" s="44" t="n">
        <v>36</v>
      </c>
      <c r="H138" s="61" t="n"/>
      <c r="I138" s="63">
        <f>IF(H138="","",H138+G138*30)</f>
        <v/>
      </c>
      <c r="J138" s="44">
        <f>IF(I138="","",I138-TODAY())</f>
        <v/>
      </c>
      <c r="K138" s="49">
        <f>IF(OR(D138="",D138=0),"REPLACE",IF(AND(ISNUMBER(C138),D138&lt;C138),"TOP UP",IF(H138="","TEST DUE",IF(J138&lt;=0,"TEST DUE","OK"))))</f>
        <v/>
      </c>
      <c r="L138" s="64" t="n">
        <v>20</v>
      </c>
      <c r="M138" s="64">
        <f>IF(NOT(ISNUMBER(C138)),IF(OR(D138="",D138=0),L138,0),IF(D138="",C138*L138,IF(C138&gt;D138,(C138-D138)*L138,0)))</f>
        <v/>
      </c>
      <c r="N138" s="44" t="inlineStr">
        <is>
          <t>Amazon</t>
        </is>
      </c>
      <c r="O138" s="44" t="inlineStr">
        <is>
          <t>Labs overheat fast</t>
        </is>
      </c>
    </row>
    <row r="139" ht="15" customHeight="1" s="37">
      <c r="A139" s="65" t="inlineStr">
        <is>
          <t>Pet (dog)</t>
        </is>
      </c>
      <c r="B139" s="65" t="inlineStr">
        <is>
          <t>Photo of you with the dog + microchip number</t>
        </is>
      </c>
      <c r="C139" s="65" t="n">
        <v>1</v>
      </c>
      <c r="D139" s="60" t="n"/>
      <c r="E139" s="68" t="inlineStr">
        <is>
          <t>E</t>
        </is>
      </c>
      <c r="F139" s="65" t="inlineStr">
        <is>
          <t>-</t>
        </is>
      </c>
      <c r="G139" s="65" t="n">
        <v>12</v>
      </c>
      <c r="H139" s="61" t="n"/>
      <c r="I139" s="67">
        <f>IF(H139="","",H139+G139*30)</f>
        <v/>
      </c>
      <c r="J139" s="65">
        <f>IF(I139="","",I139-TODAY())</f>
        <v/>
      </c>
      <c r="K139" s="68">
        <f>IF(OR(D139="",D139=0),"REPLACE",IF(AND(ISNUMBER(C139),D139&lt;C139),"TOP UP",IF(H139="","TEST DUE",IF(J139&lt;=0,"TEST DUE","OK"))))</f>
        <v/>
      </c>
      <c r="L139" s="69" t="n">
        <v>0</v>
      </c>
      <c r="M139" s="69">
        <f>IF(NOT(ISNUMBER(C139)),IF(OR(D139="",D139=0),L139,0),IF(D139="",C139*L139,IF(C139&gt;D139,(C139-D139)*L139,0)))</f>
        <v/>
      </c>
      <c r="N139" s="65" t="inlineStr">
        <is>
          <t>-</t>
        </is>
      </c>
      <c r="O139" s="65" t="inlineStr">
        <is>
          <t>Reunification if he bolts</t>
        </is>
      </c>
    </row>
    <row r="140" ht="15" customHeight="1" s="37">
      <c r="A140" s="44" t="inlineStr">
        <is>
          <t>Tools/repair</t>
        </is>
      </c>
      <c r="B140" s="44" t="inlineStr">
        <is>
          <t>Multi-tool, hammer, pry bar, wrench, drivers, pliers</t>
        </is>
      </c>
      <c r="C140" s="44" t="inlineStr">
        <is>
          <t>1 set</t>
        </is>
      </c>
      <c r="D140" s="60" t="n"/>
      <c r="E140" s="49" t="inlineStr">
        <is>
          <t>E</t>
        </is>
      </c>
      <c r="F140" s="44" t="inlineStr">
        <is>
          <t>-</t>
        </is>
      </c>
      <c r="G140" s="44" t="n">
        <v>120</v>
      </c>
      <c r="H140" s="61" t="n"/>
      <c r="I140" s="63">
        <f>IF(H140="","",H140+G140*30)</f>
        <v/>
      </c>
      <c r="J140" s="44">
        <f>IF(I140="","",I140-TODAY())</f>
        <v/>
      </c>
      <c r="K140" s="49">
        <f>IF(OR(D140="",D140=0),"REPLACE",IF(AND(ISNUMBER(C140),D140&lt;C140),"TOP UP",IF(H140="","TEST DUE",IF(J140&lt;=0,"TEST DUE","OK"))))</f>
        <v/>
      </c>
      <c r="L140" s="64" t="n">
        <v>120</v>
      </c>
      <c r="M140" s="64">
        <f>IF(NOT(ISNUMBER(C140)),IF(OR(D140="",D140=0),L140,0),IF(D140="",C140*L140,IF(C140&gt;D140,(C140-D140)*L140,0)))</f>
        <v/>
      </c>
      <c r="N140" s="44" t="inlineStr">
        <is>
          <t>Home Depot</t>
        </is>
      </c>
      <c r="O140" s="44" t="inlineStr">
        <is>
          <t>-</t>
        </is>
      </c>
    </row>
    <row r="141" ht="15" customHeight="1" s="37">
      <c r="A141" s="65" t="inlineStr">
        <is>
          <t>Tools/repair</t>
        </is>
      </c>
      <c r="B141" s="65" t="inlineStr">
        <is>
          <t>Water/gas shutoff wrench (know the valves)</t>
        </is>
      </c>
      <c r="C141" s="65" t="n">
        <v>1</v>
      </c>
      <c r="D141" s="60" t="n"/>
      <c r="E141" s="68" t="inlineStr">
        <is>
          <t>E</t>
        </is>
      </c>
      <c r="F141" s="65" t="inlineStr">
        <is>
          <t>-</t>
        </is>
      </c>
      <c r="G141" s="65" t="n">
        <v>120</v>
      </c>
      <c r="H141" s="61" t="n"/>
      <c r="I141" s="67">
        <f>IF(H141="","",H141+G141*30)</f>
        <v/>
      </c>
      <c r="J141" s="65">
        <f>IF(I141="","",I141-TODAY())</f>
        <v/>
      </c>
      <c r="K141" s="68">
        <f>IF(OR(D141="",D141=0),"REPLACE",IF(AND(ISNUMBER(C141),D141&lt;C141),"TOP UP",IF(H141="","TEST DUE",IF(J141&lt;=0,"TEST DUE","OK"))))</f>
        <v/>
      </c>
      <c r="L141" s="69" t="n">
        <v>20</v>
      </c>
      <c r="M141" s="69">
        <f>IF(NOT(ISNUMBER(C141)),IF(OR(D141="",D141=0),L141,0),IF(D141="",C141*L141,IF(C141&gt;D141,(C141-D141)*L141,0)))</f>
        <v/>
      </c>
      <c r="N141" s="65" t="inlineStr">
        <is>
          <t>Home Depot</t>
        </is>
      </c>
      <c r="O141" s="65" t="inlineStr">
        <is>
          <t>-</t>
        </is>
      </c>
    </row>
    <row r="142" ht="15" customHeight="1" s="37">
      <c r="A142" s="44" t="inlineStr">
        <is>
          <t>Tools/repair</t>
        </is>
      </c>
      <c r="B142" s="44" t="inlineStr">
        <is>
          <t>Cordless drill + fasteners + 2x4s</t>
        </is>
      </c>
      <c r="C142" s="44" t="inlineStr">
        <is>
          <t>1 set</t>
        </is>
      </c>
      <c r="D142" s="60" t="n"/>
      <c r="E142" s="49" t="inlineStr">
        <is>
          <t>E</t>
        </is>
      </c>
      <c r="F142" s="44" t="inlineStr">
        <is>
          <t>Internal</t>
        </is>
      </c>
      <c r="G142" s="44" t="n">
        <v>6</v>
      </c>
      <c r="H142" s="61" t="n"/>
      <c r="I142" s="63">
        <f>IF(H142="","",H142+G142*30)</f>
        <v/>
      </c>
      <c r="J142" s="44">
        <f>IF(I142="","",I142-TODAY())</f>
        <v/>
      </c>
      <c r="K142" s="49">
        <f>IF(OR(D142="",D142=0),"REPLACE",IF(AND(ISNUMBER(C142),D142&lt;C142),"TOP UP",IF(H142="","TEST DUE",IF(J142&lt;=0,"TEST DUE","OK"))))</f>
        <v/>
      </c>
      <c r="L142" s="64" t="n">
        <v>150</v>
      </c>
      <c r="M142" s="64">
        <f>IF(NOT(ISNUMBER(C142)),IF(OR(D142="",D142=0),L142,0),IF(D142="",C142*L142,IF(C142&gt;D142,(C142-D142)*L142,0)))</f>
        <v/>
      </c>
      <c r="N142" s="44" t="inlineStr">
        <is>
          <t>Home Depot</t>
        </is>
      </c>
      <c r="O142" s="44" t="inlineStr">
        <is>
          <t>Board-up and temp repair</t>
        </is>
      </c>
    </row>
    <row r="143" ht="15" customHeight="1" s="37">
      <c r="A143" s="65" t="inlineStr">
        <is>
          <t>Tools/repair</t>
        </is>
      </c>
      <c r="B143" s="65" t="inlineStr">
        <is>
          <t>Duct/Gorilla tape + 10 mil plastic sheeting</t>
        </is>
      </c>
      <c r="C143" s="65" t="inlineStr">
        <is>
          <t>1 set</t>
        </is>
      </c>
      <c r="D143" s="60" t="n"/>
      <c r="E143" s="68" t="inlineStr">
        <is>
          <t>E</t>
        </is>
      </c>
      <c r="F143" s="65" t="inlineStr">
        <is>
          <t>-</t>
        </is>
      </c>
      <c r="G143" s="65" t="n">
        <v>24</v>
      </c>
      <c r="H143" s="61" t="n"/>
      <c r="I143" s="67">
        <f>IF(H143="","",H143+G143*30)</f>
        <v/>
      </c>
      <c r="J143" s="65">
        <f>IF(I143="","",I143-TODAY())</f>
        <v/>
      </c>
      <c r="K143" s="68">
        <f>IF(OR(D143="",D143=0),"REPLACE",IF(AND(ISNUMBER(C143),D143&lt;C143),"TOP UP",IF(H143="","TEST DUE",IF(J143&lt;=0,"TEST DUE","OK"))))</f>
        <v/>
      </c>
      <c r="L143" s="69" t="n">
        <v>80</v>
      </c>
      <c r="M143" s="69">
        <f>IF(NOT(ISNUMBER(C143)),IF(OR(D143="",D143=0),L143,0),IF(D143="",C143*L143,IF(C143&gt;D143,(C143-D143)*L143,0)))</f>
        <v/>
      </c>
      <c r="N143" s="65" t="inlineStr">
        <is>
          <t>Home Depot</t>
        </is>
      </c>
      <c r="O143" s="65" t="inlineStr">
        <is>
          <t>Tape does NOTHING for windows</t>
        </is>
      </c>
    </row>
    <row r="144" ht="15" customHeight="1" s="37">
      <c r="A144" s="44" t="inlineStr">
        <is>
          <t>Tools/repair</t>
        </is>
      </c>
      <c r="B144" s="44" t="inlineStr">
        <is>
          <t>Bow saw + loppers</t>
        </is>
      </c>
      <c r="C144" s="44" t="n">
        <v>2</v>
      </c>
      <c r="D144" s="60" t="n"/>
      <c r="E144" s="49" t="inlineStr">
        <is>
          <t>E</t>
        </is>
      </c>
      <c r="F144" s="44" t="inlineStr">
        <is>
          <t>-</t>
        </is>
      </c>
      <c r="G144" s="44" t="n">
        <v>60</v>
      </c>
      <c r="H144" s="61" t="n"/>
      <c r="I144" s="63">
        <f>IF(H144="","",H144+G144*30)</f>
        <v/>
      </c>
      <c r="J144" s="44">
        <f>IF(I144="","",I144-TODAY())</f>
        <v/>
      </c>
      <c r="K144" s="49">
        <f>IF(OR(D144="",D144=0),"REPLACE",IF(AND(ISNUMBER(C144),D144&lt;C144),"TOP UP",IF(H144="","TEST DUE",IF(J144&lt;=0,"TEST DUE","OK"))))</f>
        <v/>
      </c>
      <c r="L144" s="64" t="n">
        <v>30</v>
      </c>
      <c r="M144" s="64">
        <f>IF(NOT(ISNUMBER(C144)),IF(OR(D144="",D144=0),L144,0),IF(D144="",C144*L144,IF(C144&gt;D144,(C144-D144)*L144,0)))</f>
        <v/>
      </c>
      <c r="N144" s="44" t="inlineStr">
        <is>
          <t>Home Depot</t>
        </is>
      </c>
      <c r="O144" s="44" t="inlineStr">
        <is>
          <t>Clears a driveway safely</t>
        </is>
      </c>
    </row>
    <row r="145" ht="15" customHeight="1" s="37">
      <c r="A145" s="65" t="inlineStr">
        <is>
          <t>Tools/repair</t>
        </is>
      </c>
      <c r="B145" s="65" t="inlineStr">
        <is>
          <t>Chainsaw + chaps, bar oil, spare chain</t>
        </is>
      </c>
      <c r="C145" s="65" t="n">
        <v>1</v>
      </c>
      <c r="D145" s="60" t="n"/>
      <c r="E145" s="68" t="inlineStr">
        <is>
          <t>U</t>
        </is>
      </c>
      <c r="F145" s="65" t="inlineStr">
        <is>
          <t>Gas/battery</t>
        </is>
      </c>
      <c r="G145" s="65" t="n">
        <v>6</v>
      </c>
      <c r="H145" s="61" t="n"/>
      <c r="I145" s="67">
        <f>IF(H145="","",H145+G145*30)</f>
        <v/>
      </c>
      <c r="J145" s="65">
        <f>IF(I145="","",I145-TODAY())</f>
        <v/>
      </c>
      <c r="K145" s="68">
        <f>IF(OR(D145="",D145=0),"REPLACE",IF(AND(ISNUMBER(C145),D145&lt;C145),"TOP UP",IF(H145="","TEST DUE",IF(J145&lt;=0,"TEST DUE","OK"))))</f>
        <v/>
      </c>
      <c r="L145" s="69" t="n">
        <v>350</v>
      </c>
      <c r="M145" s="69">
        <f>IF(NOT(ISNUMBER(C145)),IF(OR(D145="",D145=0),L145,0),IF(D145="",C145*L145,IF(C145&gt;D145,(C145-D145)*L145,0)))</f>
        <v/>
      </c>
      <c r="N145" s="65" t="inlineStr">
        <is>
          <t>Home Depot</t>
        </is>
      </c>
      <c r="O145" s="65" t="inlineStr">
        <is>
          <t>Only with PPE and a second person</t>
        </is>
      </c>
    </row>
    <row r="146" ht="15" customHeight="1" s="37">
      <c r="A146" s="44" t="inlineStr">
        <is>
          <t>Tools/repair</t>
        </is>
      </c>
      <c r="B146" s="44" t="inlineStr">
        <is>
          <t>Outdoor 12-gauge extension cords 50 ft</t>
        </is>
      </c>
      <c r="C146" s="44" t="n">
        <v>3</v>
      </c>
      <c r="D146" s="60" t="n"/>
      <c r="E146" s="49" t="inlineStr">
        <is>
          <t>E</t>
        </is>
      </c>
      <c r="F146" s="44" t="inlineStr">
        <is>
          <t>-</t>
        </is>
      </c>
      <c r="G146" s="44" t="n">
        <v>36</v>
      </c>
      <c r="H146" s="61" t="n"/>
      <c r="I146" s="63">
        <f>IF(H146="","",H146+G146*30)</f>
        <v/>
      </c>
      <c r="J146" s="44">
        <f>IF(I146="","",I146-TODAY())</f>
        <v/>
      </c>
      <c r="K146" s="49">
        <f>IF(OR(D146="",D146=0),"REPLACE",IF(AND(ISNUMBER(C146),D146&lt;C146),"TOP UP",IF(H146="","TEST DUE",IF(J146&lt;=0,"TEST DUE","OK"))))</f>
        <v/>
      </c>
      <c r="L146" s="64" t="n">
        <v>30</v>
      </c>
      <c r="M146" s="64">
        <f>IF(NOT(ISNUMBER(C146)),IF(OR(D146="",D146=0),L146,0),IF(D146="",C146*L146,IF(C146&gt;D146,(C146-D146)*L146,0)))</f>
        <v/>
      </c>
      <c r="N146" s="44" t="inlineStr">
        <is>
          <t>Home Depot</t>
        </is>
      </c>
      <c r="O146" s="44" t="inlineStr">
        <is>
          <t>Generator stays OUTSIDE</t>
        </is>
      </c>
    </row>
    <row r="147" ht="15" customHeight="1" s="37">
      <c r="A147" s="65" t="inlineStr">
        <is>
          <t>Tools/repair</t>
        </is>
      </c>
      <c r="B147" s="65" t="inlineStr">
        <is>
          <t>Rope, ratchet straps, bungees, zip ties</t>
        </is>
      </c>
      <c r="C147" s="65" t="inlineStr">
        <is>
          <t>1 set</t>
        </is>
      </c>
      <c r="D147" s="60" t="n"/>
      <c r="E147" s="68" t="inlineStr">
        <is>
          <t>E</t>
        </is>
      </c>
      <c r="F147" s="65" t="inlineStr">
        <is>
          <t>-</t>
        </is>
      </c>
      <c r="G147" s="65" t="n">
        <v>36</v>
      </c>
      <c r="H147" s="61" t="n"/>
      <c r="I147" s="67">
        <f>IF(H147="","",H147+G147*30)</f>
        <v/>
      </c>
      <c r="J147" s="65">
        <f>IF(I147="","",I147-TODAY())</f>
        <v/>
      </c>
      <c r="K147" s="68">
        <f>IF(OR(D147="",D147=0),"REPLACE",IF(AND(ISNUMBER(C147),D147&lt;C147),"TOP UP",IF(H147="","TEST DUE",IF(J147&lt;=0,"TEST DUE","OK"))))</f>
        <v/>
      </c>
      <c r="L147" s="69" t="n">
        <v>40</v>
      </c>
      <c r="M147" s="69">
        <f>IF(NOT(ISNUMBER(C147)),IF(OR(D147="",D147=0),L147,0),IF(D147="",C147*L147,IF(C147&gt;D147,(C147-D147)*L147,0)))</f>
        <v/>
      </c>
      <c r="N147" s="65" t="inlineStr">
        <is>
          <t>Harbor Freight</t>
        </is>
      </c>
      <c r="O147" s="65" t="inlineStr">
        <is>
          <t>-</t>
        </is>
      </c>
    </row>
    <row r="148" ht="15" customHeight="1" s="37">
      <c r="A148" s="44" t="inlineStr">
        <is>
          <t>Fire safety</t>
        </is>
      </c>
      <c r="B148" s="44" t="inlineStr">
        <is>
          <t>ABC fire extinguishers</t>
        </is>
      </c>
      <c r="C148" s="44" t="n">
        <v>3</v>
      </c>
      <c r="D148" s="60" t="n"/>
      <c r="E148" s="49" t="inlineStr">
        <is>
          <t>E</t>
        </is>
      </c>
      <c r="F148" s="44" t="inlineStr">
        <is>
          <t>-</t>
        </is>
      </c>
      <c r="G148" s="44" t="n">
        <v>12</v>
      </c>
      <c r="H148" s="61" t="n"/>
      <c r="I148" s="63">
        <f>IF(H148="","",H148+G148*30)</f>
        <v/>
      </c>
      <c r="J148" s="44">
        <f>IF(I148="","",I148-TODAY())</f>
        <v/>
      </c>
      <c r="K148" s="49">
        <f>IF(OR(D148="",D148=0),"REPLACE",IF(AND(ISNUMBER(C148),D148&lt;C148),"TOP UP",IF(H148="","TEST DUE",IF(J148&lt;=0,"TEST DUE","OK"))))</f>
        <v/>
      </c>
      <c r="L148" s="64" t="n">
        <v>25</v>
      </c>
      <c r="M148" s="64">
        <f>IF(NOT(ISNUMBER(C148)),IF(OR(D148="",D148=0),L148,0),IF(D148="",C148*L148,IF(C148&gt;D148,(C148-D148)*L148,0)))</f>
        <v/>
      </c>
      <c r="N148" s="44" t="inlineStr">
        <is>
          <t>Home Depot</t>
        </is>
      </c>
      <c r="O148" s="44" t="inlineStr">
        <is>
          <t>Kitchen, garage, bedroom hall</t>
        </is>
      </c>
    </row>
    <row r="149" ht="15" customHeight="1" s="37">
      <c r="A149" s="65" t="inlineStr">
        <is>
          <t>Fire safety</t>
        </is>
      </c>
      <c r="B149" s="65" t="inlineStr">
        <is>
          <t>Battery smoke alarms + spare batteries</t>
        </is>
      </c>
      <c r="C149" s="65" t="inlineStr">
        <is>
          <t>all</t>
        </is>
      </c>
      <c r="D149" s="60" t="n"/>
      <c r="E149" s="68" t="inlineStr">
        <is>
          <t>E</t>
        </is>
      </c>
      <c r="F149" s="65" t="inlineStr">
        <is>
          <t>9V</t>
        </is>
      </c>
      <c r="G149" s="65" t="n">
        <v>6</v>
      </c>
      <c r="H149" s="61" t="n"/>
      <c r="I149" s="67">
        <f>IF(H149="","",H149+G149*30)</f>
        <v/>
      </c>
      <c r="J149" s="65">
        <f>IF(I149="","",I149-TODAY())</f>
        <v/>
      </c>
      <c r="K149" s="68">
        <f>IF(OR(D149="",D149=0),"REPLACE",IF(AND(ISNUMBER(C149),D149&lt;C149),"TOP UP",IF(H149="","TEST DUE",IF(J149&lt;=0,"TEST DUE","OK"))))</f>
        <v/>
      </c>
      <c r="L149" s="69" t="n">
        <v>20</v>
      </c>
      <c r="M149" s="69">
        <f>IF(NOT(ISNUMBER(C149)),IF(OR(D149="",D149=0),L149,0),IF(D149="",C149*L149,IF(C149&gt;D149,(C149-D149)*L149,0)))</f>
        <v/>
      </c>
      <c r="N149" s="65" t="inlineStr">
        <is>
          <t>Home Depot</t>
        </is>
      </c>
      <c r="O149" s="65" t="inlineStr">
        <is>
          <t>Hardwired ones die with the grid</t>
        </is>
      </c>
    </row>
    <row r="150" ht="15" customHeight="1" s="37">
      <c r="A150" s="44" t="inlineStr">
        <is>
          <t>Fire safety</t>
        </is>
      </c>
      <c r="B150" s="44" t="inlineStr">
        <is>
          <t>BATTERY CO ALARMS (near sleeping areas)</t>
        </is>
      </c>
      <c r="C150" s="44" t="n">
        <v>2</v>
      </c>
      <c r="D150" s="60" t="n"/>
      <c r="E150" s="49" t="inlineStr">
        <is>
          <t>E</t>
        </is>
      </c>
      <c r="F150" s="44" t="inlineStr">
        <is>
          <t>AA</t>
        </is>
      </c>
      <c r="G150" s="44" t="n">
        <v>6</v>
      </c>
      <c r="H150" s="61" t="n"/>
      <c r="I150" s="63">
        <f>IF(H150="","",H150+G150*30)</f>
        <v/>
      </c>
      <c r="J150" s="44">
        <f>IF(I150="","",I150-TODAY())</f>
        <v/>
      </c>
      <c r="K150" s="49">
        <f>IF(OR(D150="",D150=0),"REPLACE",IF(AND(ISNUMBER(C150),D150&lt;C150),"TOP UP",IF(H150="","TEST DUE",IF(J150&lt;=0,"TEST DUE","OK"))))</f>
        <v/>
      </c>
      <c r="L150" s="64" t="n">
        <v>30</v>
      </c>
      <c r="M150" s="64">
        <f>IF(NOT(ISNUMBER(C150)),IF(OR(D150="",D150=0),L150,0),IF(D150="",C150*L150,IF(C150&gt;D150,(C150-D150)*L150,0)))</f>
        <v/>
      </c>
      <c r="N150" s="44" t="inlineStr">
        <is>
          <t>Home Depot</t>
        </is>
      </c>
      <c r="O150" s="44" t="inlineStr">
        <is>
          <t>MOST LIFE-SAVING ITEM ON THE LIST</t>
        </is>
      </c>
    </row>
    <row r="151" ht="15" customHeight="1" s="37">
      <c r="A151" s="65" t="inlineStr">
        <is>
          <t>Fire safety</t>
        </is>
      </c>
      <c r="B151" s="65" t="inlineStr">
        <is>
          <t>Fire blanket</t>
        </is>
      </c>
      <c r="C151" s="65" t="n">
        <v>1</v>
      </c>
      <c r="D151" s="60" t="n"/>
      <c r="E151" s="68" t="inlineStr">
        <is>
          <t>U</t>
        </is>
      </c>
      <c r="F151" s="65" t="inlineStr">
        <is>
          <t>-</t>
        </is>
      </c>
      <c r="G151" s="65" t="n">
        <v>60</v>
      </c>
      <c r="H151" s="61" t="n"/>
      <c r="I151" s="67">
        <f>IF(H151="","",H151+G151*30)</f>
        <v/>
      </c>
      <c r="J151" s="65">
        <f>IF(I151="","",I151-TODAY())</f>
        <v/>
      </c>
      <c r="K151" s="68">
        <f>IF(OR(D151="",D151=0),"REPLACE",IF(AND(ISNUMBER(C151),D151&lt;C151),"TOP UP",IF(H151="","TEST DUE",IF(J151&lt;=0,"TEST DUE","OK"))))</f>
        <v/>
      </c>
      <c r="L151" s="69" t="n">
        <v>20</v>
      </c>
      <c r="M151" s="69">
        <f>IF(NOT(ISNUMBER(C151)),IF(OR(D151="",D151=0),L151,0),IF(D151="",C151*L151,IF(C151&gt;D151,(C151-D151)*L151,0)))</f>
        <v/>
      </c>
      <c r="N151" s="65" t="inlineStr">
        <is>
          <t>Amazon</t>
        </is>
      </c>
      <c r="O151" s="65" t="inlineStr">
        <is>
          <t>-</t>
        </is>
      </c>
    </row>
    <row r="152" ht="15" customHeight="1" s="37">
      <c r="A152" s="44" t="inlineStr">
        <is>
          <t>Entertainment</t>
        </is>
      </c>
      <c r="B152" s="44" t="inlineStr">
        <is>
          <t>Card and board games, puzzles</t>
        </is>
      </c>
      <c r="C152" s="44" t="n">
        <v>5</v>
      </c>
      <c r="D152" s="60" t="n"/>
      <c r="E152" s="49" t="inlineStr">
        <is>
          <t>E</t>
        </is>
      </c>
      <c r="F152" s="44" t="inlineStr">
        <is>
          <t>-</t>
        </is>
      </c>
      <c r="G152" s="44" t="n">
        <v>24</v>
      </c>
      <c r="H152" s="61" t="n"/>
      <c r="I152" s="63">
        <f>IF(H152="","",H152+G152*30)</f>
        <v/>
      </c>
      <c r="J152" s="44">
        <f>IF(I152="","",I152-TODAY())</f>
        <v/>
      </c>
      <c r="K152" s="49">
        <f>IF(OR(D152="",D152=0),"REPLACE",IF(AND(ISNUMBER(C152),D152&lt;C152),"TOP UP",IF(H152="","TEST DUE",IF(J152&lt;=0,"TEST DUE","OK"))))</f>
        <v/>
      </c>
      <c r="L152" s="64" t="n">
        <v>12</v>
      </c>
      <c r="M152" s="64">
        <f>IF(NOT(ISNUMBER(C152)),IF(OR(D152="",D152=0),L152,0),IF(D152="",C152*L152,IF(C152&gt;D152,(C152-D152)*L152,0)))</f>
        <v/>
      </c>
      <c r="N152" s="44" t="inlineStr">
        <is>
          <t>Target</t>
        </is>
      </c>
      <c r="O152" s="44" t="inlineStr">
        <is>
          <t>Battery-free, group-scale</t>
        </is>
      </c>
    </row>
    <row r="153" ht="15" customHeight="1" s="37">
      <c r="A153" s="65" t="inlineStr">
        <is>
          <t>Entertainment</t>
        </is>
      </c>
      <c r="B153" s="65" t="inlineStr">
        <is>
          <t>Paperbacks, coloring books, journals</t>
        </is>
      </c>
      <c r="C153" s="65" t="inlineStr">
        <is>
          <t>assorted</t>
        </is>
      </c>
      <c r="D153" s="60" t="n"/>
      <c r="E153" s="68" t="inlineStr">
        <is>
          <t>E</t>
        </is>
      </c>
      <c r="F153" s="65" t="inlineStr">
        <is>
          <t>-</t>
        </is>
      </c>
      <c r="G153" s="65" t="n">
        <v>12</v>
      </c>
      <c r="H153" s="61" t="n"/>
      <c r="I153" s="67">
        <f>IF(H153="","",H153+G153*30)</f>
        <v/>
      </c>
      <c r="J153" s="65">
        <f>IF(I153="","",I153-TODAY())</f>
        <v/>
      </c>
      <c r="K153" s="68">
        <f>IF(OR(D153="",D153=0),"REPLACE",IF(AND(ISNUMBER(C153),D153&lt;C153),"TOP UP",IF(H153="","TEST DUE",IF(J153&lt;=0,"TEST DUE","OK"))))</f>
        <v/>
      </c>
      <c r="L153" s="69" t="n">
        <v>40</v>
      </c>
      <c r="M153" s="69">
        <f>IF(NOT(ISNUMBER(C153)),IF(OR(D153="",D153=0),L153,0),IF(D153="",C153*L153,IF(C153&gt;D153,(C153-D153)*L153,0)))</f>
        <v/>
      </c>
      <c r="N153" s="65" t="inlineStr">
        <is>
          <t>Thrift</t>
        </is>
      </c>
      <c r="O153" s="65" t="inlineStr">
        <is>
          <t>-</t>
        </is>
      </c>
    </row>
    <row r="154" ht="15" customHeight="1" s="37">
      <c r="A154" s="44" t="inlineStr">
        <is>
          <t>Entertainment</t>
        </is>
      </c>
      <c r="B154" s="44" t="inlineStr">
        <is>
          <t>Bluetooth speaker</t>
        </is>
      </c>
      <c r="C154" s="44" t="n">
        <v>1</v>
      </c>
      <c r="D154" s="60" t="n"/>
      <c r="E154" s="49" t="inlineStr">
        <is>
          <t>O</t>
        </is>
      </c>
      <c r="F154" s="44" t="inlineStr">
        <is>
          <t>Internal</t>
        </is>
      </c>
      <c r="G154" s="44" t="n">
        <v>6</v>
      </c>
      <c r="H154" s="61" t="n"/>
      <c r="I154" s="63">
        <f>IF(H154="","",H154+G154*30)</f>
        <v/>
      </c>
      <c r="J154" s="44">
        <f>IF(I154="","",I154-TODAY())</f>
        <v/>
      </c>
      <c r="K154" s="49">
        <f>IF(OR(D154="",D154=0),"REPLACE",IF(AND(ISNUMBER(C154),D154&lt;C154),"TOP UP",IF(H154="","TEST DUE",IF(J154&lt;=0,"TEST DUE","OK"))))</f>
        <v/>
      </c>
      <c r="L154" s="64" t="n">
        <v>40</v>
      </c>
      <c r="M154" s="64">
        <f>IF(NOT(ISNUMBER(C154)),IF(OR(D154="",D154=0),L154,0),IF(D154="",C154*L154,IF(C154&gt;D154,(C154-D154)*L154,0)))</f>
        <v/>
      </c>
      <c r="N154" s="44" t="inlineStr">
        <is>
          <t>Target</t>
        </is>
      </c>
      <c r="O154" s="44" t="inlineStr">
        <is>
          <t>-</t>
        </is>
      </c>
    </row>
    <row r="155" ht="15" customHeight="1" s="37">
      <c r="A155" s="65" t="inlineStr">
        <is>
          <t>Entertainment</t>
        </is>
      </c>
      <c r="B155" s="65" t="inlineStr">
        <is>
          <t>Earplugs and eye masks</t>
        </is>
      </c>
      <c r="C155" s="65" t="n">
        <v>4</v>
      </c>
      <c r="D155" s="60" t="n"/>
      <c r="E155" s="68" t="inlineStr">
        <is>
          <t>U</t>
        </is>
      </c>
      <c r="F155" s="65" t="inlineStr">
        <is>
          <t>-</t>
        </is>
      </c>
      <c r="G155" s="65" t="n">
        <v>24</v>
      </c>
      <c r="H155" s="61" t="n"/>
      <c r="I155" s="67">
        <f>IF(H155="","",H155+G155*30)</f>
        <v/>
      </c>
      <c r="J155" s="65">
        <f>IF(I155="","",I155-TODAY())</f>
        <v/>
      </c>
      <c r="K155" s="68">
        <f>IF(OR(D155="",D155=0),"REPLACE",IF(AND(ISNUMBER(C155),D155&lt;C155),"TOP UP",IF(H155="","TEST DUE",IF(J155&lt;=0,"TEST DUE","OK"))))</f>
        <v/>
      </c>
      <c r="L155" s="69" t="n">
        <v>5</v>
      </c>
      <c r="M155" s="69">
        <f>IF(NOT(ISNUMBER(C155)),IF(OR(D155="",D155=0),L155,0),IF(D155="",C155*L155,IF(C155&gt;D155,(C155-D155)*L155,0)))</f>
        <v/>
      </c>
      <c r="N155" s="65" t="inlineStr">
        <is>
          <t>Amazon</t>
        </is>
      </c>
      <c r="O155" s="65" t="inlineStr">
        <is>
          <t>Neighbors' generators run all night</t>
        </is>
      </c>
    </row>
    <row r="156" ht="15" customHeight="1" s="37">
      <c r="A156" s="44" t="inlineStr">
        <is>
          <t>Recovery</t>
        </is>
      </c>
      <c r="B156" s="44" t="inlineStr">
        <is>
          <t>Moisture meter</t>
        </is>
      </c>
      <c r="C156" s="44" t="n">
        <v>1</v>
      </c>
      <c r="D156" s="60" t="n"/>
      <c r="E156" s="49" t="inlineStr">
        <is>
          <t>U</t>
        </is>
      </c>
      <c r="F156" s="44" t="inlineStr">
        <is>
          <t>9V</t>
        </is>
      </c>
      <c r="G156" s="44" t="n">
        <v>12</v>
      </c>
      <c r="H156" s="61" t="n"/>
      <c r="I156" s="63">
        <f>IF(H156="","",H156+G156*30)</f>
        <v/>
      </c>
      <c r="J156" s="44">
        <f>IF(I156="","",I156-TODAY())</f>
        <v/>
      </c>
      <c r="K156" s="49">
        <f>IF(OR(D156="",D156=0),"REPLACE",IF(AND(ISNUMBER(C156),D156&lt;C156),"TOP UP",IF(H156="","TEST DUE",IF(J156&lt;=0,"TEST DUE","OK"))))</f>
        <v/>
      </c>
      <c r="L156" s="64" t="n">
        <v>35</v>
      </c>
      <c r="M156" s="64">
        <f>IF(NOT(ISNUMBER(C156)),IF(OR(D156="",D156=0),L156,0),IF(D156="",C156*L156,IF(C156&gt;D156,(C156-D156)*L156,0)))</f>
        <v/>
      </c>
      <c r="N156" s="44" t="inlineStr">
        <is>
          <t>Home Depot</t>
        </is>
      </c>
      <c r="O156" s="44" t="inlineStr">
        <is>
          <t>Is the drywall actually dry</t>
        </is>
      </c>
    </row>
    <row r="157" ht="15" customHeight="1" s="37">
      <c r="A157" s="65" t="inlineStr">
        <is>
          <t>Recovery</t>
        </is>
      </c>
      <c r="B157" s="65" t="inlineStr">
        <is>
          <t>Dehumidifier 30-50 pint</t>
        </is>
      </c>
      <c r="C157" s="65" t="n">
        <v>1</v>
      </c>
      <c r="D157" s="60" t="n"/>
      <c r="E157" s="68" t="inlineStr">
        <is>
          <t>U</t>
        </is>
      </c>
      <c r="F157" s="65" t="inlineStr">
        <is>
          <t>-</t>
        </is>
      </c>
      <c r="G157" s="65" t="n">
        <v>60</v>
      </c>
      <c r="H157" s="61" t="n"/>
      <c r="I157" s="67">
        <f>IF(H157="","",H157+G157*30)</f>
        <v/>
      </c>
      <c r="J157" s="65">
        <f>IF(I157="","",I157-TODAY())</f>
        <v/>
      </c>
      <c r="K157" s="68">
        <f>IF(OR(D157="",D157=0),"REPLACE",IF(AND(ISNUMBER(C157),D157&lt;C157),"TOP UP",IF(H157="","TEST DUE",IF(J157&lt;=0,"TEST DUE","OK"))))</f>
        <v/>
      </c>
      <c r="L157" s="69" t="n">
        <v>200</v>
      </c>
      <c r="M157" s="69">
        <f>IF(NOT(ISNUMBER(C157)),IF(OR(D157="",D157=0),L157,0),IF(D157="",C157*L157,IF(C157&gt;D157,(C157-D157)*L157,0)))</f>
        <v/>
      </c>
      <c r="N157" s="65" t="inlineStr">
        <is>
          <t>Costco</t>
        </is>
      </c>
      <c r="O157" s="65" t="inlineStr">
        <is>
          <t>Mold prevention when power returns</t>
        </is>
      </c>
    </row>
    <row r="158" ht="15" customHeight="1" s="37">
      <c r="A158" s="44" t="inlineStr">
        <is>
          <t>Recovery</t>
        </is>
      </c>
      <c r="B158" s="44" t="inlineStr">
        <is>
          <t>Box fans for drying</t>
        </is>
      </c>
      <c r="C158" s="44" t="n">
        <v>4</v>
      </c>
      <c r="D158" s="60" t="n"/>
      <c r="E158" s="49" t="inlineStr">
        <is>
          <t>E</t>
        </is>
      </c>
      <c r="F158" s="44" t="inlineStr">
        <is>
          <t>-</t>
        </is>
      </c>
      <c r="G158" s="44" t="n">
        <v>36</v>
      </c>
      <c r="H158" s="61" t="n"/>
      <c r="I158" s="63">
        <f>IF(H158="","",H158+G158*30)</f>
        <v/>
      </c>
      <c r="J158" s="44">
        <f>IF(I158="","",I158-TODAY())</f>
        <v/>
      </c>
      <c r="K158" s="49">
        <f>IF(OR(D158="",D158=0),"REPLACE",IF(AND(ISNUMBER(C158),D158&lt;C158),"TOP UP",IF(H158="","TEST DUE",IF(J158&lt;=0,"TEST DUE","OK"))))</f>
        <v/>
      </c>
      <c r="L158" s="64" t="n">
        <v>20</v>
      </c>
      <c r="M158" s="64">
        <f>IF(NOT(ISNUMBER(C158)),IF(OR(D158="",D158=0),L158,0),IF(D158="",C158*L158,IF(C158&gt;D158,(C158-D158)*L158,0)))</f>
        <v/>
      </c>
      <c r="N158" s="44" t="inlineStr">
        <is>
          <t>Walmart</t>
        </is>
      </c>
      <c r="O158" s="44" t="inlineStr">
        <is>
          <t>-</t>
        </is>
      </c>
    </row>
    <row r="159" ht="15" customHeight="1" s="37">
      <c r="A159" s="65" t="inlineStr">
        <is>
          <t>Recovery</t>
        </is>
      </c>
      <c r="B159" s="65" t="inlineStr">
        <is>
          <t>Receipt envelope + dated claim log notebook</t>
        </is>
      </c>
      <c r="C159" s="65" t="n">
        <v>1</v>
      </c>
      <c r="D159" s="60" t="n"/>
      <c r="E159" s="68" t="inlineStr">
        <is>
          <t>E</t>
        </is>
      </c>
      <c r="F159" s="65" t="inlineStr">
        <is>
          <t>-</t>
        </is>
      </c>
      <c r="G159" s="65" t="n">
        <v>12</v>
      </c>
      <c r="H159" s="61" t="n"/>
      <c r="I159" s="67">
        <f>IF(H159="","",H159+G159*30)</f>
        <v/>
      </c>
      <c r="J159" s="65">
        <f>IF(I159="","",I159-TODAY())</f>
        <v/>
      </c>
      <c r="K159" s="68">
        <f>IF(OR(D159="",D159=0),"REPLACE",IF(AND(ISNUMBER(C159),D159&lt;C159),"TOP UP",IF(H159="","TEST DUE",IF(J159&lt;=0,"TEST DUE","OK"))))</f>
        <v/>
      </c>
      <c r="L159" s="69" t="n">
        <v>10</v>
      </c>
      <c r="M159" s="69">
        <f>IF(NOT(ISNUMBER(C159)),IF(OR(D159="",D159=0),L159,0),IF(D159="",C159*L159,IF(C159&gt;D159,(C159-D159)*L159,0)))</f>
        <v/>
      </c>
      <c r="N159" s="65" t="inlineStr">
        <is>
          <t>Office supply</t>
        </is>
      </c>
      <c r="O159" s="65" t="inlineStr">
        <is>
          <t>Adjusters ask</t>
        </is>
      </c>
    </row>
    <row r="160" ht="15" customHeight="1" s="37">
      <c r="A160" s="44" t="inlineStr">
        <is>
          <t>Recovery</t>
        </is>
      </c>
      <c r="B160" s="44" t="inlineStr">
        <is>
          <t>Pre-vetted list of licensed local contractors</t>
        </is>
      </c>
      <c r="C160" s="44" t="n">
        <v>1</v>
      </c>
      <c r="D160" s="60" t="n"/>
      <c r="E160" s="49" t="inlineStr">
        <is>
          <t>U</t>
        </is>
      </c>
      <c r="F160" s="44" t="inlineStr">
        <is>
          <t>-</t>
        </is>
      </c>
      <c r="G160" s="44" t="n">
        <v>12</v>
      </c>
      <c r="H160" s="61" t="n"/>
      <c r="I160" s="63">
        <f>IF(H160="","",H160+G160*30)</f>
        <v/>
      </c>
      <c r="J160" s="44">
        <f>IF(I160="","",I160-TODAY())</f>
        <v/>
      </c>
      <c r="K160" s="49">
        <f>IF(OR(D160="",D160=0),"REPLACE",IF(AND(ISNUMBER(C160),D160&lt;C160),"TOP UP",IF(H160="","TEST DUE",IF(J160&lt;=0,"TEST DUE","OK"))))</f>
        <v/>
      </c>
      <c r="L160" s="64" t="n">
        <v>0</v>
      </c>
      <c r="M160" s="64">
        <f>IF(NOT(ISNUMBER(C160)),IF(OR(D160="",D160=0),L160,0),IF(D160="",C160*L160,IF(C160&gt;D160,(C160-D160)*L160,0)))</f>
        <v/>
      </c>
      <c r="N160" s="44" t="inlineStr">
        <is>
          <t>-</t>
        </is>
      </c>
      <c r="O160" s="44" t="inlineStr">
        <is>
          <t>Storm-chasers follow the storm</t>
        </is>
      </c>
    </row>
    <row r="161" ht="15" customHeight="1" s="37">
      <c r="B161" s="70" t="inlineStr">
        <is>
          <t>TOTALS</t>
        </is>
      </c>
      <c r="K161" s="70" t="inlineStr">
        <is>
          <t>Cost to acquire:</t>
        </is>
      </c>
      <c r="M161" s="71">
        <f>SUM(M6:M160)</f>
        <v/>
      </c>
    </row>
  </sheetData>
  <autoFilter ref="A5:O160"/>
  <conditionalFormatting sqref="K6:K160">
    <cfRule type="expression" rank="0" priority="2" equalAverage="0" aboveAverage="0" dxfId="0" text="" percent="0" bottom="0">
      <formula>OR(K6="EXPIRED",K6="REPLACE")</formula>
    </cfRule>
    <cfRule type="expression" rank="0" priority="3" equalAverage="0" aboveAverage="0" dxfId="1" text="" percent="0" bottom="0">
      <formula>OR(K6="ROTATE",K6="TOP UP",K6="TEST DUE",K6="REFILL")</formula>
    </cfRule>
    <cfRule type="expression" rank="0" priority="4" equalAverage="0" aboveAverage="0" dxfId="2" text="" percent="0" bottom="0">
      <formula>K6="OK"</formula>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M1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8" customWidth="1" style="36" min="1" max="1"/>
    <col width="34" customWidth="1" style="36" min="2" max="2"/>
    <col width="12" customWidth="1" style="36" min="3" max="3"/>
    <col width="8" customWidth="1" style="36" min="4" max="4"/>
    <col width="13" customWidth="1" style="36" min="5" max="5"/>
    <col width="11" customWidth="1" style="36" min="6" max="6"/>
    <col width="13" customWidth="1" style="36" min="7" max="9"/>
    <col width="12" customWidth="1" style="36" min="10" max="11"/>
    <col width="38" customWidth="1" style="36" min="12" max="12"/>
    <col width="22" customWidth="1" style="36" min="13" max="13"/>
  </cols>
  <sheetData>
    <row r="1" ht="17.35" customHeight="1" s="37">
      <c r="A1" s="57" t="inlineStr">
        <is>
          <t>WATER STORAGE TRACKER</t>
        </is>
      </c>
    </row>
    <row r="2" ht="15" customHeight="1" s="37">
      <c r="A2" s="40" t="inlineStr">
        <is>
          <t>Fill only the BLUE Fill date column. Refresh interval 0 = fill only when a storm is forecast. Rigid containers get refreshed every 6-12 months; sealed commercial bottled water lasts longer.</t>
        </is>
      </c>
    </row>
    <row r="4" ht="30" customHeight="1" s="37">
      <c r="A4" s="59" t="inlineStr">
        <is>
          <t>Container ID</t>
        </is>
      </c>
      <c r="B4" s="59" t="inlineStr">
        <is>
          <t>Type</t>
        </is>
      </c>
      <c r="C4" s="59" t="inlineStr">
        <is>
          <t>Capacity each (gal)</t>
        </is>
      </c>
      <c r="D4" s="59" t="inlineStr">
        <is>
          <t>Count</t>
        </is>
      </c>
      <c r="E4" s="59" t="inlineStr">
        <is>
          <t>Potable?</t>
        </is>
      </c>
      <c r="F4" s="59" t="inlineStr">
        <is>
          <t>Total gal</t>
        </is>
      </c>
      <c r="G4" s="59" t="inlineStr">
        <is>
          <t>Refresh interval (mo)</t>
        </is>
      </c>
      <c r="H4" s="59" t="inlineStr">
        <is>
          <t>Fill date</t>
        </is>
      </c>
      <c r="I4" s="59" t="inlineStr">
        <is>
          <t>Refresh by</t>
        </is>
      </c>
      <c r="J4" s="59" t="inlineStr">
        <is>
          <t>Days remaining</t>
        </is>
      </c>
      <c r="K4" s="59" t="inlineStr">
        <is>
          <t>STATUS</t>
        </is>
      </c>
      <c r="L4" s="59" t="inlineStr">
        <is>
          <t>Treatment used</t>
        </is>
      </c>
      <c r="M4" s="59" t="inlineStr">
        <is>
          <t>Location</t>
        </is>
      </c>
    </row>
    <row r="5" ht="15" customHeight="1" s="37">
      <c r="A5" s="44" t="inlineStr">
        <is>
          <t>BOT-1 to BOT-6</t>
        </is>
      </c>
      <c r="B5" s="44" t="inlineStr">
        <is>
          <t>Bottled 16.9 oz cases (40 ct)</t>
        </is>
      </c>
      <c r="C5" s="44" t="n">
        <v>5.28</v>
      </c>
      <c r="D5" s="44" t="n">
        <v>6</v>
      </c>
      <c r="E5" s="49" t="inlineStr">
        <is>
          <t>Potable</t>
        </is>
      </c>
      <c r="F5" s="44">
        <f>C5*D5</f>
        <v/>
      </c>
      <c r="G5" s="44" t="n">
        <v>12</v>
      </c>
      <c r="H5" s="61" t="n"/>
      <c r="I5" s="63">
        <f>IF(OR(H5="",G5=0),"",H5+G5*30)</f>
        <v/>
      </c>
      <c r="J5" s="44">
        <f>IF(I5="","",I5-TODAY())</f>
        <v/>
      </c>
      <c r="K5" s="49">
        <f>IF(G5=0,IF(H5="","FILL PRE-STORM","OK"),IF(H5="","REFILL",IF(J5&lt;=0,"REFILL","OK")))</f>
        <v/>
      </c>
      <c r="L5" s="44" t="inlineStr">
        <is>
          <t>Sealed - none needed</t>
        </is>
      </c>
      <c r="M5" s="44" t="n"/>
    </row>
    <row r="6" ht="15" customHeight="1" s="37">
      <c r="A6" s="65" t="inlineStr">
        <is>
          <t>JUG-1 to JUG-6</t>
        </is>
      </c>
      <c r="B6" s="65" t="inlineStr">
        <is>
          <t>Rigid 7-gal stackable jug</t>
        </is>
      </c>
      <c r="C6" s="65" t="n">
        <v>7</v>
      </c>
      <c r="D6" s="65" t="n">
        <v>6</v>
      </c>
      <c r="E6" s="68" t="inlineStr">
        <is>
          <t>Potable</t>
        </is>
      </c>
      <c r="F6" s="65">
        <f>C6*D6</f>
        <v/>
      </c>
      <c r="G6" s="65" t="n">
        <v>6</v>
      </c>
      <c r="H6" s="61" t="n"/>
      <c r="I6" s="67">
        <f>IF(OR(H6="",G6=0),"",H6+G6*30)</f>
        <v/>
      </c>
      <c r="J6" s="65">
        <f>IF(I6="","",I6-TODAY())</f>
        <v/>
      </c>
      <c r="K6" s="68">
        <f>IF(G6=0,IF(H6="","FILL PRE-STORM","OK"),IF(H6="","REFILL",IF(J6&lt;=0,"REFILL","OK")))</f>
        <v/>
      </c>
      <c r="L6" s="65" t="inlineStr">
        <is>
          <t>Tap + 8 drops bleach per gal if &gt;6 mo</t>
        </is>
      </c>
      <c r="M6" s="65" t="n"/>
    </row>
    <row r="7" ht="15" customHeight="1" s="37">
      <c r="A7" s="44" t="inlineStr">
        <is>
          <t>BRK-1 to BRK-4</t>
        </is>
      </c>
      <c r="B7" s="44" t="inlineStr">
        <is>
          <t>3.5-gal stackable brick</t>
        </is>
      </c>
      <c r="C7" s="44" t="n">
        <v>3.5</v>
      </c>
      <c r="D7" s="44" t="n">
        <v>4</v>
      </c>
      <c r="E7" s="49" t="inlineStr">
        <is>
          <t>Potable</t>
        </is>
      </c>
      <c r="F7" s="44">
        <f>C7*D7</f>
        <v/>
      </c>
      <c r="G7" s="44" t="n">
        <v>12</v>
      </c>
      <c r="H7" s="61" t="n"/>
      <c r="I7" s="63">
        <f>IF(OR(H7="",G7=0),"",H7+G7*30)</f>
        <v/>
      </c>
      <c r="J7" s="44">
        <f>IF(I7="","",I7-TODAY())</f>
        <v/>
      </c>
      <c r="K7" s="49">
        <f>IF(G7=0,IF(H7="","FILL PRE-STORM","OK"),IF(H7="","REFILL",IF(J7&lt;=0,"REFILL","OK")))</f>
        <v/>
      </c>
      <c r="L7" s="44" t="inlineStr">
        <is>
          <t>Tap, sealed</t>
        </is>
      </c>
      <c r="M7" s="44" t="n"/>
    </row>
    <row r="8" ht="15" customHeight="1" s="37">
      <c r="A8" s="65" t="inlineStr">
        <is>
          <t>COL-1 to COL-2</t>
        </is>
      </c>
      <c r="B8" s="65" t="inlineStr">
        <is>
          <t>Collapsible 5-gal jug</t>
        </is>
      </c>
      <c r="C8" s="65" t="n">
        <v>5</v>
      </c>
      <c r="D8" s="65" t="n">
        <v>2</v>
      </c>
      <c r="E8" s="68" t="inlineStr">
        <is>
          <t>Potable</t>
        </is>
      </c>
      <c r="F8" s="65">
        <f>C8*D8</f>
        <v/>
      </c>
      <c r="G8" s="65" t="n">
        <v>0</v>
      </c>
      <c r="H8" s="61" t="n"/>
      <c r="I8" s="67">
        <f>IF(OR(H8="",G8=0),"",H8+G8*30)</f>
        <v/>
      </c>
      <c r="J8" s="65">
        <f>IF(I8="","",I8-TODAY())</f>
        <v/>
      </c>
      <c r="K8" s="68">
        <f>IF(G8=0,IF(H8="","FILL PRE-STORM","OK"),IF(H8="","REFILL",IF(J8&lt;=0,"REFILL","OK")))</f>
        <v/>
      </c>
      <c r="L8" s="65" t="inlineStr">
        <is>
          <t>Fill at distribution point</t>
        </is>
      </c>
      <c r="M8" s="65" t="n"/>
    </row>
    <row r="9" ht="15" customHeight="1" s="37">
      <c r="A9" s="44" t="inlineStr">
        <is>
          <t>TUB-1</t>
        </is>
      </c>
      <c r="B9" s="44" t="inlineStr">
        <is>
          <t>Bathtub bladder</t>
        </is>
      </c>
      <c r="C9" s="44" t="n">
        <v>100</v>
      </c>
      <c r="D9" s="44" t="n">
        <v>1</v>
      </c>
      <c r="E9" s="49" t="inlineStr">
        <is>
          <t>NON-potable</t>
        </is>
      </c>
      <c r="F9" s="44">
        <f>C9*D9</f>
        <v/>
      </c>
      <c r="G9" s="44" t="n">
        <v>0</v>
      </c>
      <c r="H9" s="61" t="n"/>
      <c r="I9" s="63">
        <f>IF(OR(H9="",G9=0),"",H9+G9*30)</f>
        <v/>
      </c>
      <c r="J9" s="44">
        <f>IF(I9="","",I9-TODAY())</f>
        <v/>
      </c>
      <c r="K9" s="49">
        <f>IF(G9=0,IF(H9="","FILL PRE-STORM","OK"),IF(H9="","REFILL",IF(J9&lt;=0,"REFILL","OK")))</f>
        <v/>
      </c>
      <c r="L9" s="44" t="inlineStr">
        <is>
          <t>Fill 24 hrs out - flushing/washing only</t>
        </is>
      </c>
      <c r="M9" s="44" t="n"/>
    </row>
    <row r="10" ht="15" customHeight="1" s="37">
      <c r="A10" s="65" t="inlineStr">
        <is>
          <t>CAN-1</t>
        </is>
      </c>
      <c r="B10" s="65" t="inlineStr">
        <is>
          <t>32-gal trash can + heavy liner</t>
        </is>
      </c>
      <c r="C10" s="65" t="n">
        <v>30</v>
      </c>
      <c r="D10" s="65" t="n">
        <v>1</v>
      </c>
      <c r="E10" s="68" t="inlineStr">
        <is>
          <t>NON-potable</t>
        </is>
      </c>
      <c r="F10" s="65">
        <f>C10*D10</f>
        <v/>
      </c>
      <c r="G10" s="65" t="n">
        <v>0</v>
      </c>
      <c r="H10" s="61" t="n"/>
      <c r="I10" s="67">
        <f>IF(OR(H10="",G10=0),"",H10+G10*30)</f>
        <v/>
      </c>
      <c r="J10" s="65">
        <f>IF(I10="","",I10-TODAY())</f>
        <v/>
      </c>
      <c r="K10" s="68">
        <f>IF(G10=0,IF(H10="","FILL PRE-STORM","OK"),IF(H10="","REFILL",IF(J10&lt;=0,"REFILL","OK")))</f>
        <v/>
      </c>
      <c r="L10" s="65" t="inlineStr">
        <is>
          <t>Fill 24 hrs out</t>
        </is>
      </c>
      <c r="M10" s="65" t="n"/>
    </row>
    <row r="12" ht="15" customHeight="1" s="37">
      <c r="B12" s="70" t="inlineStr">
        <is>
          <t>Potable gallons stored</t>
        </is>
      </c>
      <c r="F12" s="70">
        <f>SUMIF(E5:E10,"Potable",F5:F10)</f>
        <v/>
      </c>
      <c r="H12" s="43" t="inlineStr">
        <is>
          <t>Requirement (14 days, FL-adjusted):</t>
        </is>
      </c>
      <c r="K12" s="70" t="n">
        <v>94</v>
      </c>
      <c r="L12" s="40" t="inlineStr">
        <is>
          <t>4 people x 1.5 gal/day x 14 = 84, plus 10 gal for the dog</t>
        </is>
      </c>
    </row>
    <row r="13" ht="15" customHeight="1" s="37">
      <c r="B13" s="70" t="inlineStr">
        <is>
          <t>Non-potable gallons captured</t>
        </is>
      </c>
      <c r="F13" s="70">
        <f>SUMIF(E5:E10,"NON-potable",F5:F10)</f>
        <v/>
      </c>
      <c r="H13" s="43" t="inlineStr">
        <is>
          <t>Target for flushing/washing:</t>
        </is>
      </c>
      <c r="K13" s="70" t="n">
        <v>130</v>
      </c>
    </row>
    <row r="14" ht="15" customHeight="1" s="37">
      <c r="B14" s="70" t="inlineStr">
        <is>
          <t>Potable surplus / (shortfall)</t>
        </is>
      </c>
      <c r="F14" s="70">
        <f>SUMIF(E5:E10,"Potable",F5:F10)-K12</f>
        <v/>
      </c>
      <c r="H14" s="43" t="inlineStr">
        <is>
          <t>Baseline federal minimum, 4 people:</t>
        </is>
      </c>
    </row>
    <row r="15" ht="15" customHeight="1" s="37">
      <c r="H15" s="43" t="inlineStr">
        <is>
          <t>3 days</t>
        </is>
      </c>
      <c r="K15" s="43" t="n">
        <v>12</v>
      </c>
      <c r="L15" s="40" t="inlineStr">
        <is>
          <t>1 gal/person/day</t>
        </is>
      </c>
    </row>
    <row r="16" ht="15" customHeight="1" s="37">
      <c r="H16" s="43" t="inlineStr">
        <is>
          <t>7 days</t>
        </is>
      </c>
      <c r="K16" s="43" t="n">
        <v>28</v>
      </c>
      <c r="L16" s="40" t="inlineStr">
        <is>
          <t>Florida DOH / FDEM standard</t>
        </is>
      </c>
    </row>
    <row r="17" ht="15" customHeight="1" s="37">
      <c r="H17" s="43" t="inlineStr">
        <is>
          <t>14 days</t>
        </is>
      </c>
      <c r="K17" s="43" t="n">
        <v>56</v>
      </c>
      <c r="L17" s="40" t="inlineStr">
        <is>
          <t>This plan's baseline before heat adjustment</t>
        </is>
      </c>
    </row>
  </sheetData>
  <conditionalFormatting sqref="K5:K10">
    <cfRule type="expression" rank="0" priority="2" equalAverage="0" aboveAverage="0" dxfId="0" text="" percent="0" bottom="0">
      <formula>OR(K5="EXPIRED",K5="REPLACE")</formula>
    </cfRule>
    <cfRule type="expression" rank="0" priority="3" equalAverage="0" aboveAverage="0" dxfId="1" text="" percent="0" bottom="0">
      <formula>OR(K5="ROTATE",K5="TOP UP",K5="TEST DUE",K5="REFILL")</formula>
    </cfRule>
    <cfRule type="expression" rank="0" priority="4" equalAverage="0" aboveAverage="0" dxfId="2" text="" percent="0" bottom="0">
      <formula>K5="OK"</formula>
    </cfRule>
  </conditionalFormatting>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E22"/>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4" customWidth="1" style="36" min="1" max="1"/>
    <col width="13" customWidth="1" style="36" min="2" max="2"/>
    <col width="86" customWidth="1" style="36" min="3" max="3"/>
    <col width="11" customWidth="1" style="36" min="4" max="5"/>
  </cols>
  <sheetData>
    <row r="1" ht="17.35" customHeight="1" s="37">
      <c r="A1" s="57" t="inlineStr">
        <is>
          <t>QUARTERLY INSPECTION &amp; PRESEASON SCHEDULE</t>
        </is>
      </c>
    </row>
    <row r="2" ht="15" customHeight="1" s="37">
      <c r="A2" s="40" t="inlineStr">
        <is>
          <t>Mark Done as Y. Percent complete calculates per quarter.</t>
        </is>
      </c>
    </row>
    <row r="4" ht="30" customHeight="1" s="37">
      <c r="A4" s="59" t="inlineStr">
        <is>
          <t>Quarter</t>
        </is>
      </c>
      <c r="B4" s="59" t="inlineStr">
        <is>
          <t>Target date</t>
        </is>
      </c>
      <c r="C4" s="59" t="inlineStr">
        <is>
          <t>Task</t>
        </is>
      </c>
      <c r="D4" s="59" t="inlineStr">
        <is>
          <t>Est. time</t>
        </is>
      </c>
      <c r="E4" s="59" t="inlineStr">
        <is>
          <t>Done (Y/N)</t>
        </is>
      </c>
    </row>
    <row r="5" ht="15" customHeight="1" s="37">
      <c r="A5" s="44" t="inlineStr">
        <is>
          <t>January</t>
        </is>
      </c>
      <c r="B5" s="63" t="inlineStr">
        <is>
          <t>2027-01-09</t>
        </is>
      </c>
      <c r="C5" s="44" t="inlineStr">
        <is>
          <t>Full inventory count on all tabs; pull every red-dot item into household use</t>
        </is>
      </c>
      <c r="D5" s="44" t="inlineStr">
        <is>
          <t>60 min</t>
        </is>
      </c>
      <c r="E5" s="60" t="n"/>
    </row>
    <row r="6" ht="15" customHeight="1" s="37">
      <c r="A6" s="65" t="inlineStr">
        <is>
          <t>January</t>
        </is>
      </c>
      <c r="B6" s="67" t="inlineStr">
        <is>
          <t>2027-01-09</t>
        </is>
      </c>
      <c r="C6" s="65" t="inlineStr">
        <is>
          <t>Test every flashlight, lantern, radio and power bank; log the date on the Gear tab</t>
        </is>
      </c>
      <c r="D6" s="65" t="inlineStr">
        <is>
          <t>-</t>
        </is>
      </c>
      <c r="E6" s="60" t="n"/>
    </row>
    <row r="7" ht="15" customHeight="1" s="37">
      <c r="A7" s="44" t="inlineStr">
        <is>
          <t>January</t>
        </is>
      </c>
      <c r="B7" s="63" t="inlineStr">
        <is>
          <t>2027-01-09</t>
        </is>
      </c>
      <c r="C7" s="44" t="inlineStr">
        <is>
          <t>Rotate water in rigid containers</t>
        </is>
      </c>
      <c r="D7" s="44" t="inlineStr">
        <is>
          <t>-</t>
        </is>
      </c>
      <c r="E7" s="60" t="n"/>
    </row>
    <row r="8" ht="15" customHeight="1" s="37">
      <c r="A8" s="68" t="inlineStr">
        <is>
          <t>APRIL (preseason)</t>
        </is>
      </c>
      <c r="B8" s="67" t="inlineStr">
        <is>
          <t>2027-04-10</t>
        </is>
      </c>
      <c r="C8" s="65" t="inlineStr">
        <is>
          <t>Replace everything expiring before December</t>
        </is>
      </c>
      <c r="D8" s="65" t="inlineStr">
        <is>
          <t>3-4 hrs</t>
        </is>
      </c>
      <c r="E8" s="60" t="n"/>
    </row>
    <row r="9" ht="15" customHeight="1" s="37">
      <c r="A9" s="49" t="inlineStr">
        <is>
          <t>APRIL (preseason)</t>
        </is>
      </c>
      <c r="B9" s="63" t="inlineStr">
        <is>
          <t>2027-04-10</t>
        </is>
      </c>
      <c r="C9" s="44" t="inlineStr">
        <is>
          <t>Fresh bleach and all batteries - bleach loses strength in about a year</t>
        </is>
      </c>
      <c r="D9" s="44" t="inlineStr">
        <is>
          <t>-</t>
        </is>
      </c>
      <c r="E9" s="60" t="n"/>
    </row>
    <row r="10" ht="15" customHeight="1" s="37">
      <c r="A10" s="68" t="inlineStr">
        <is>
          <t>APRIL (preseason)</t>
        </is>
      </c>
      <c r="B10" s="67" t="inlineStr">
        <is>
          <t>2027-04-10</t>
        </is>
      </c>
      <c r="C10" s="65" t="inlineStr">
        <is>
          <t>New home photo/video walkthrough, uploaded to cloud; capture serial numbers</t>
        </is>
      </c>
      <c r="D10" s="65" t="inlineStr">
        <is>
          <t>-</t>
        </is>
      </c>
      <c r="E10" s="60" t="n"/>
    </row>
    <row r="11" ht="15" customHeight="1" s="37">
      <c r="A11" s="49" t="inlineStr">
        <is>
          <t>APRIL (preseason)</t>
        </is>
      </c>
      <c r="B11" s="63" t="inlineStr">
        <is>
          <t>2027-04-10</t>
        </is>
      </c>
      <c r="C11" s="44" t="inlineStr">
        <is>
          <t>Verify wind and flood policy numbers, limits, deductibles, agent mobile</t>
        </is>
      </c>
      <c r="D11" s="44" t="inlineStr">
        <is>
          <t>-</t>
        </is>
      </c>
      <c r="E11" s="60" t="n"/>
    </row>
    <row r="12" ht="15" customHeight="1" s="37">
      <c r="A12" s="68" t="inlineStr">
        <is>
          <t>APRIL (preseason)</t>
        </is>
      </c>
      <c r="B12" s="67" t="inlineStr">
        <is>
          <t>2027-04-10</t>
        </is>
      </c>
      <c r="C12" s="65" t="inlineStr">
        <is>
          <t>Re-check evacuation zone AND flood zone - maps get redrawn</t>
        </is>
      </c>
      <c r="D12" s="65" t="inlineStr">
        <is>
          <t>-</t>
        </is>
      </c>
      <c r="E12" s="60" t="n"/>
    </row>
    <row r="13" ht="15" customHeight="1" s="37">
      <c r="A13" s="49" t="inlineStr">
        <is>
          <t>APRIL (preseason)</t>
        </is>
      </c>
      <c r="B13" s="63" t="inlineStr">
        <is>
          <t>2027-04-10</t>
        </is>
      </c>
      <c r="C13" s="44" t="inlineStr">
        <is>
          <t>Cut, label and pre-drill plywood, or service shutters and count hardware</t>
        </is>
      </c>
      <c r="D13" s="44" t="inlineStr">
        <is>
          <t>-</t>
        </is>
      </c>
      <c r="E13" s="60" t="n"/>
    </row>
    <row r="14" ht="15" customHeight="1" s="37">
      <c r="A14" s="68" t="inlineStr">
        <is>
          <t>APRIL (preseason)</t>
        </is>
      </c>
      <c r="B14" s="67" t="inlineStr">
        <is>
          <t>2027-04-10</t>
        </is>
      </c>
      <c r="C14" s="65" t="inlineStr">
        <is>
          <t>Fill and stabilize fuel cans; refill propane</t>
        </is>
      </c>
      <c r="D14" s="65" t="inlineStr">
        <is>
          <t>-</t>
        </is>
      </c>
      <c r="E14" s="60" t="n"/>
    </row>
    <row r="15" ht="15" customHeight="1" s="37">
      <c r="A15" s="49" t="inlineStr">
        <is>
          <t>APRIL (preseason)</t>
        </is>
      </c>
      <c r="B15" s="63" t="inlineStr">
        <is>
          <t>2027-04-10</t>
        </is>
      </c>
      <c r="C15" s="44" t="inlineStr">
        <is>
          <t>Charge power station to 100%; set a monthly top-off reminder</t>
        </is>
      </c>
      <c r="D15" s="44" t="inlineStr">
        <is>
          <t>-</t>
        </is>
      </c>
      <c r="E15" s="60" t="n"/>
    </row>
    <row r="16" ht="15" customHeight="1" s="37">
      <c r="A16" s="68" t="inlineStr">
        <is>
          <t>APRIL (preseason)</t>
        </is>
      </c>
      <c r="B16" s="67" t="inlineStr">
        <is>
          <t>2027-04-10</t>
        </is>
      </c>
      <c r="C16" s="65" t="inlineStr">
        <is>
          <t>Confirm 30-day prescription buffer and refresh the written med list</t>
        </is>
      </c>
      <c r="D16" s="65" t="inlineStr">
        <is>
          <t>-</t>
        </is>
      </c>
      <c r="E16" s="60" t="n"/>
    </row>
    <row r="17" ht="15" customHeight="1" s="37">
      <c r="A17" s="49" t="inlineStr">
        <is>
          <t>DEADLINE</t>
        </is>
      </c>
      <c r="B17" s="63" t="inlineStr">
        <is>
          <t>2027-05-15</t>
        </is>
      </c>
      <c r="C17" s="44" t="inlineStr">
        <is>
          <t>Everything complete. After June 1, buy only perishables and fuel</t>
        </is>
      </c>
      <c r="D17" s="44" t="inlineStr">
        <is>
          <t>-</t>
        </is>
      </c>
      <c r="E17" s="60" t="n"/>
    </row>
    <row r="18" ht="15" customHeight="1" s="37">
      <c r="A18" s="65" t="inlineStr">
        <is>
          <t>July</t>
        </is>
      </c>
      <c r="B18" s="67" t="inlineStr">
        <is>
          <t>2027-07-10</t>
        </is>
      </c>
      <c r="C18" s="65" t="inlineStr">
        <is>
          <t>Mid-season spot check: batteries, water, anything the kids raided</t>
        </is>
      </c>
      <c r="D18" s="65" t="inlineStr">
        <is>
          <t>45 min</t>
        </is>
      </c>
      <c r="E18" s="60" t="n"/>
    </row>
    <row r="19" ht="15" customHeight="1" s="37">
      <c r="A19" s="44" t="inlineStr">
        <is>
          <t>July</t>
        </is>
      </c>
      <c r="B19" s="63" t="inlineStr">
        <is>
          <t>2027-07-10</t>
        </is>
      </c>
      <c r="C19" s="44" t="inlineStr">
        <is>
          <t>Re-verify prescription buffer and refrigerated-med cooler plan</t>
        </is>
      </c>
      <c r="D19" s="44" t="inlineStr">
        <is>
          <t>-</t>
        </is>
      </c>
      <c r="E19" s="60" t="n"/>
    </row>
    <row r="20" ht="15" customHeight="1" s="37">
      <c r="A20" s="65" t="inlineStr">
        <is>
          <t>October</t>
        </is>
      </c>
      <c r="B20" s="67" t="inlineStr">
        <is>
          <t>2027-10-09</t>
        </is>
      </c>
      <c r="C20" s="65" t="inlineStr">
        <is>
          <t>Late-season check - season runs through Nov 30, do not stand down in September</t>
        </is>
      </c>
      <c r="D20" s="65" t="inlineStr">
        <is>
          <t>45 min</t>
        </is>
      </c>
      <c r="E20" s="60" t="n"/>
    </row>
    <row r="22" ht="15" customHeight="1" s="37">
      <c r="C22" s="70" t="inlineStr">
        <is>
          <t>Percent of scheduled tasks marked done</t>
        </is>
      </c>
      <c r="E22" s="72">
        <f>COUNTIF(E5:E20,"Y")/COUNTA(C5:C20)</f>
        <v/>
      </c>
    </row>
  </sheetData>
  <dataValidations count="1">
    <dataValidation sqref="E5:E20" showDropDown="0" showInputMessage="0" showErrorMessage="0" allowBlank="1" type="list" errorStyle="stop" operator="between">
      <formula1>"Y,N"</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D18"/>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 customWidth="1" style="36" min="1" max="1"/>
    <col width="96" customWidth="1" style="36" min="2" max="2"/>
    <col width="11" customWidth="1" style="36" min="3" max="3"/>
    <col width="52" customWidth="1" style="36" min="4" max="4"/>
  </cols>
  <sheetData>
    <row r="1" ht="17.35" customHeight="1" s="37">
      <c r="A1" s="57" t="inlineStr">
        <is>
          <t>POST-STORM REPLENISHMENT CHECKLIST</t>
        </is>
      </c>
    </row>
    <row r="2" ht="15" customHeight="1" s="37">
      <c r="A2" s="40" t="inlineStr">
        <is>
          <t>Run within 7 days of the all-clear, while the experience is still fresh. Mark Done as Y.</t>
        </is>
      </c>
    </row>
    <row r="4" ht="30" customHeight="1" s="37">
      <c r="A4" s="59" t="inlineStr">
        <is>
          <t>#</t>
        </is>
      </c>
      <c r="B4" s="59" t="inlineStr">
        <is>
          <t>Task</t>
        </is>
      </c>
      <c r="C4" s="59" t="inlineStr">
        <is>
          <t>Done (Y/N)</t>
        </is>
      </c>
      <c r="D4" s="59" t="inlineStr">
        <is>
          <t>Notes / after-action</t>
        </is>
      </c>
    </row>
    <row r="5" ht="15" customHeight="1" s="37">
      <c r="A5" s="44" t="n">
        <v>1</v>
      </c>
      <c r="B5" s="44" t="inlineStr">
        <is>
          <t>Restock every food item consumed - work off the shelf tags and the Food tab, not memory</t>
        </is>
      </c>
      <c r="C5" s="60" t="n"/>
      <c r="D5" s="73" t="n"/>
    </row>
    <row r="6" ht="15" customHeight="1" s="37">
      <c r="A6" s="65" t="n">
        <v>2</v>
      </c>
      <c r="B6" s="65" t="inlineStr">
        <is>
          <t>Refill and re-treat all water containers; empty and fully dry the bathtub bladder before folding it</t>
        </is>
      </c>
      <c r="C6" s="60" t="n"/>
      <c r="D6" s="73" t="n"/>
    </row>
    <row r="7" ht="15" customHeight="1" s="37">
      <c r="A7" s="44" t="n">
        <v>3</v>
      </c>
      <c r="B7" s="44" t="inlineStr">
        <is>
          <t>Replace all batteries used; recharge every power bank and the power station to full</t>
        </is>
      </c>
      <c r="C7" s="60" t="n"/>
      <c r="D7" s="73" t="n"/>
    </row>
    <row r="8" ht="15" customHeight="1" s="37">
      <c r="A8" s="65" t="n">
        <v>4</v>
      </c>
      <c r="B8" s="65" t="inlineStr">
        <is>
          <t>Restock consumed medical, OTC, sanitation supplies and waste gel bags</t>
        </is>
      </c>
      <c r="C8" s="60" t="n"/>
      <c r="D8" s="73" t="n"/>
    </row>
    <row r="9" ht="15" customHeight="1" s="37">
      <c r="A9" s="44" t="n">
        <v>5</v>
      </c>
      <c r="B9" s="44" t="inlineStr">
        <is>
          <t>Refill propane and fuel cans and add stabilizer, or drain equipment for dry storage</t>
        </is>
      </c>
      <c r="C9" s="60" t="n"/>
      <c r="D9" s="73" t="n"/>
    </row>
    <row r="10" ht="15" customHeight="1" s="37">
      <c r="A10" s="65" t="n">
        <v>6</v>
      </c>
      <c r="B10" s="65" t="inlineStr">
        <is>
          <t>Replace used tarps, cap nails, sandbags and plastic sheeting</t>
        </is>
      </c>
      <c r="C10" s="60" t="n"/>
      <c r="D10" s="73" t="n"/>
    </row>
    <row r="11" ht="15" customHeight="1" s="37">
      <c r="A11" s="44" t="n">
        <v>7</v>
      </c>
      <c r="B11" s="44" t="inlineStr">
        <is>
          <t>Wash, dry and repack all wet clothing and bedding; re-seal the dry bags</t>
        </is>
      </c>
      <c r="C11" s="60" t="n"/>
      <c r="D11" s="73" t="n"/>
    </row>
    <row r="12" ht="15" customHeight="1" s="37">
      <c r="A12" s="65" t="n">
        <v>8</v>
      </c>
      <c r="B12" s="68" t="inlineStr">
        <is>
          <t>WRITE THE AFTER-ACTION NOTE: what ran out, what you never touched, what broke, what you wished you had</t>
        </is>
      </c>
      <c r="C12" s="60" t="n"/>
      <c r="D12" s="73" t="n"/>
    </row>
    <row r="13" ht="15" customHeight="1" s="37">
      <c r="A13" s="44" t="n">
        <v>9</v>
      </c>
      <c r="B13" s="44" t="inlineStr">
        <is>
          <t>Update target quantities on the Food and Gear tabs based on that note</t>
        </is>
      </c>
      <c r="C13" s="60" t="n"/>
      <c r="D13" s="73" t="n"/>
    </row>
    <row r="14" ht="15" customHeight="1" s="37">
      <c r="A14" s="65" t="n">
        <v>10</v>
      </c>
      <c r="B14" s="65" t="inlineStr">
        <is>
          <t>File claim documentation: photos, receipts, contractor estimates, dated adjuster conversation log</t>
        </is>
      </c>
      <c r="C14" s="60" t="n"/>
      <c r="D14" s="73" t="n"/>
    </row>
    <row r="15" ht="15" customHeight="1" s="37">
      <c r="A15" s="44" t="n">
        <v>11</v>
      </c>
      <c r="B15" s="44" t="inlineStr">
        <is>
          <t>Confirm kept food is safe - anything above 40F for over 4 hours, or touched by floodwater, is gone</t>
        </is>
      </c>
      <c r="C15" s="60" t="n"/>
      <c r="D15" s="73" t="n"/>
    </row>
    <row r="16" ht="15" customHeight="1" s="37">
      <c r="A16" s="65" t="n">
        <v>12</v>
      </c>
      <c r="B16" s="65" t="inlineStr">
        <is>
          <t>Reset all Last tested dates on the Gear tab for equipment that was used</t>
        </is>
      </c>
      <c r="C16" s="60" t="n"/>
      <c r="D16" s="73" t="n"/>
    </row>
    <row r="18" ht="15" customHeight="1" s="37">
      <c r="B18" s="70" t="inlineStr">
        <is>
          <t>Percent complete</t>
        </is>
      </c>
      <c r="C18" s="72">
        <f>COUNTIF(C5:C16,"Y")/12</f>
        <v/>
      </c>
    </row>
  </sheetData>
  <dataValidations count="1">
    <dataValidation sqref="C5:C16" showDropDown="0" showInputMessage="0" showErrorMessage="0" allowBlank="1" type="list" errorStyle="stop" operator="between">
      <formula1>"Y,N"</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2026-07-30T08:19:43Z</dcterms:created>
  <dcterms:modified xmlns:dcterms="http://purl.org/dc/terms/" xmlns:xsi="http://www.w3.org/2001/XMLSchema-instance" xsi:type="dcterms:W3CDTF">2026-09-28T16:38:56Z</dcterms:modified>
  <cp:revision>0</cp:revision>
</cp:coreProperties>
</file>